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1355" windowHeight="8445"/>
  </bookViews>
  <sheets>
    <sheet name="Planilha Orcamentaria" sheetId="6" r:id="rId1"/>
    <sheet name="Cronograma" sheetId="7" r:id="rId2"/>
    <sheet name="Composições" sheetId="8" r:id="rId3"/>
  </sheets>
  <definedNames>
    <definedName name="_xlnm.Print_Area" localSheetId="2">Composições!$A$1:$G$28</definedName>
    <definedName name="_xlnm.Print_Area" localSheetId="1">Cronograma!$A$1:$J$43</definedName>
    <definedName name="_xlnm.Print_Area" localSheetId="0">'Planilha Orcamentaria'!$A$1:$K$76</definedName>
    <definedName name="_xlnm.Print_Titles" localSheetId="0">'Planilha Orcamentaria'!$1:$10</definedName>
  </definedNames>
  <calcPr calcId="125725"/>
</workbook>
</file>

<file path=xl/calcChain.xml><?xml version="1.0" encoding="utf-8"?>
<calcChain xmlns="http://schemas.openxmlformats.org/spreadsheetml/2006/main">
  <c r="H12" i="6"/>
  <c r="H14"/>
  <c r="H16"/>
  <c r="H17"/>
  <c r="H18"/>
  <c r="H19"/>
  <c r="H20"/>
  <c r="H21"/>
  <c r="H22"/>
  <c r="H23"/>
  <c r="H24"/>
  <c r="H26"/>
  <c r="H28"/>
  <c r="H29"/>
  <c r="H30"/>
  <c r="H31"/>
  <c r="H33"/>
  <c r="H34"/>
  <c r="H35"/>
  <c r="H36"/>
  <c r="H37"/>
  <c r="H38"/>
  <c r="H39"/>
  <c r="H40"/>
  <c r="H41"/>
  <c r="H42"/>
  <c r="H43"/>
  <c r="H45"/>
  <c r="H47"/>
  <c r="H48"/>
  <c r="H49"/>
  <c r="H50"/>
  <c r="H51"/>
  <c r="H52"/>
  <c r="H53"/>
  <c r="H55"/>
  <c r="H57"/>
  <c r="H58"/>
  <c r="H59"/>
  <c r="H61"/>
  <c r="H62"/>
  <c r="H63"/>
  <c r="H64"/>
  <c r="H65"/>
  <c r="H66"/>
  <c r="H67"/>
  <c r="H69"/>
  <c r="J16"/>
  <c r="J34" l="1"/>
  <c r="J12"/>
  <c r="J58" l="1"/>
  <c r="J59"/>
  <c r="B25" i="7"/>
  <c r="A25"/>
  <c r="I58" i="6" l="1"/>
  <c r="I57"/>
  <c r="J57"/>
  <c r="K56" s="1"/>
  <c r="D26" i="7" s="1"/>
  <c r="I59" i="6"/>
  <c r="I47"/>
  <c r="J47"/>
  <c r="J48"/>
  <c r="I48"/>
  <c r="J49"/>
  <c r="I49"/>
  <c r="J50"/>
  <c r="I50"/>
  <c r="J51"/>
  <c r="I51"/>
  <c r="J52"/>
  <c r="I52"/>
  <c r="J66"/>
  <c r="I66"/>
  <c r="J42"/>
  <c r="I42"/>
  <c r="J41"/>
  <c r="I41"/>
  <c r="I23"/>
  <c r="J23"/>
  <c r="I20"/>
  <c r="J20"/>
  <c r="J19"/>
  <c r="I19"/>
  <c r="I22"/>
  <c r="J22"/>
  <c r="I21"/>
  <c r="J21"/>
  <c r="A5" i="8"/>
  <c r="A4"/>
  <c r="B13" i="7"/>
  <c r="A13"/>
  <c r="B11"/>
  <c r="A11"/>
  <c r="E25" i="8"/>
  <c r="G25" s="1"/>
  <c r="G24"/>
  <c r="G21"/>
  <c r="G20"/>
  <c r="G19"/>
  <c r="G22" s="1"/>
  <c r="G16"/>
  <c r="G15"/>
  <c r="E14"/>
  <c r="G14" s="1"/>
  <c r="E13"/>
  <c r="G13" s="1"/>
  <c r="E12"/>
  <c r="G12" s="1"/>
  <c r="I16" i="6"/>
  <c r="I26"/>
  <c r="I35"/>
  <c r="I34"/>
  <c r="I43"/>
  <c r="J38"/>
  <c r="I38"/>
  <c r="J39"/>
  <c r="I39"/>
  <c r="B21" i="7"/>
  <c r="A21"/>
  <c r="B19"/>
  <c r="A19"/>
  <c r="B15"/>
  <c r="A15"/>
  <c r="J61" i="6"/>
  <c r="I61"/>
  <c r="H26" i="7" l="1"/>
  <c r="I26"/>
  <c r="G17" i="8"/>
  <c r="G26"/>
  <c r="J26" i="6"/>
  <c r="J35"/>
  <c r="J31"/>
  <c r="J40"/>
  <c r="I40"/>
  <c r="J43"/>
  <c r="I31"/>
  <c r="I63"/>
  <c r="I64"/>
  <c r="J45"/>
  <c r="K44" s="1"/>
  <c r="D20" i="7" s="1"/>
  <c r="I45" i="6"/>
  <c r="I53"/>
  <c r="J53"/>
  <c r="K46" s="1"/>
  <c r="I30"/>
  <c r="J37"/>
  <c r="I37"/>
  <c r="B23" i="7"/>
  <c r="B17"/>
  <c r="B27"/>
  <c r="B29"/>
  <c r="B7"/>
  <c r="B9"/>
  <c r="A9"/>
  <c r="A29"/>
  <c r="A27"/>
  <c r="A17"/>
  <c r="A23"/>
  <c r="J62" i="6"/>
  <c r="I62"/>
  <c r="J63"/>
  <c r="J64"/>
  <c r="J65"/>
  <c r="I65"/>
  <c r="J67"/>
  <c r="I67"/>
  <c r="I55"/>
  <c r="I12"/>
  <c r="I17"/>
  <c r="I18"/>
  <c r="I28"/>
  <c r="I29"/>
  <c r="I33"/>
  <c r="I69"/>
  <c r="I14"/>
  <c r="J14"/>
  <c r="J28"/>
  <c r="J29"/>
  <c r="J55"/>
  <c r="K54" s="1"/>
  <c r="D24" i="7" s="1"/>
  <c r="J33" i="6"/>
  <c r="J18"/>
  <c r="B39" i="7"/>
  <c r="B38"/>
  <c r="J69" i="6"/>
  <c r="A7" i="7"/>
  <c r="A5"/>
  <c r="A4"/>
  <c r="G24" l="1"/>
  <c r="H24"/>
  <c r="G20"/>
  <c r="H20"/>
  <c r="H32" s="1"/>
  <c r="G27" i="8"/>
  <c r="K25" i="6"/>
  <c r="D14" i="7" s="1"/>
  <c r="K11" i="6"/>
  <c r="J36"/>
  <c r="I36"/>
  <c r="K60"/>
  <c r="D28" i="7" s="1"/>
  <c r="J28" s="1"/>
  <c r="K13" i="6"/>
  <c r="J17"/>
  <c r="J24"/>
  <c r="J30"/>
  <c r="D18" i="7" l="1"/>
  <c r="F18" s="1"/>
  <c r="D8"/>
  <c r="F14"/>
  <c r="I28"/>
  <c r="D16"/>
  <c r="K68" i="6"/>
  <c r="D30" i="7" s="1"/>
  <c r="J30" s="1"/>
  <c r="D22"/>
  <c r="D10"/>
  <c r="K70" i="6"/>
  <c r="I24"/>
  <c r="E8" i="7"/>
  <c r="G18" l="1"/>
  <c r="F22"/>
  <c r="F32" s="1"/>
  <c r="G22"/>
  <c r="G32" s="1"/>
  <c r="E10"/>
  <c r="I16"/>
  <c r="I32" s="1"/>
  <c r="J16"/>
  <c r="J32" s="1"/>
  <c r="I70" i="6"/>
  <c r="D12" i="7"/>
  <c r="D32" s="1"/>
  <c r="E12" l="1"/>
  <c r="E32" s="1"/>
  <c r="D27" l="1"/>
  <c r="D25"/>
  <c r="D29"/>
  <c r="D9"/>
  <c r="D17"/>
  <c r="D13"/>
  <c r="D19"/>
  <c r="D11"/>
  <c r="D7"/>
  <c r="D15"/>
  <c r="D21"/>
  <c r="D23"/>
</calcChain>
</file>

<file path=xl/sharedStrings.xml><?xml version="1.0" encoding="utf-8"?>
<sst xmlns="http://schemas.openxmlformats.org/spreadsheetml/2006/main" count="332" uniqueCount="203">
  <si>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</si>
  <si>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</si>
  <si>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</si>
  <si>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</si>
  <si>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</si>
  <si>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</si>
  <si>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</si>
  <si>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</si>
  <si>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</si>
  <si>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</si>
  <si>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</si>
  <si>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PREÇO UNITÁRIO S/ LDI</t>
  </si>
  <si>
    <t>PREÇO UNITÁRIO C/ LDI</t>
  </si>
  <si>
    <t>1.1</t>
  </si>
  <si>
    <t>TOTAL GERAL DA OBRA</t>
  </si>
  <si>
    <t>INSTALAÇÕES INICIAIS DE OBRAS</t>
  </si>
  <si>
    <t>unid.</t>
  </si>
  <si>
    <t>m²</t>
  </si>
  <si>
    <t>m³</t>
  </si>
  <si>
    <t>m</t>
  </si>
  <si>
    <t>(  x  )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</si>
  <si>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</si>
  <si>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</si>
  <si>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</si>
  <si>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</si>
  <si>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</si>
  <si>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</si>
  <si>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MÊS 3</t>
  </si>
  <si>
    <t>Físico %</t>
  </si>
  <si>
    <t>Financeiro</t>
  </si>
  <si>
    <t>TOTAL</t>
  </si>
  <si>
    <t>4.1</t>
  </si>
  <si>
    <t>10.1</t>
  </si>
  <si>
    <t>Prefeitura Municipal de Muriaé</t>
  </si>
  <si>
    <t>CNPJ: 17.947.581/0001-76</t>
  </si>
  <si>
    <t>7.1</t>
  </si>
  <si>
    <t>8.1</t>
  </si>
  <si>
    <t>9.1</t>
  </si>
  <si>
    <t>2.1</t>
  </si>
  <si>
    <t>PREÇO TOTAL S/ LDI</t>
  </si>
  <si>
    <t>11.1</t>
  </si>
  <si>
    <t>BDI</t>
  </si>
  <si>
    <t>FONTE</t>
  </si>
  <si>
    <t>SETOP</t>
  </si>
  <si>
    <t>8.2</t>
  </si>
  <si>
    <t>5.1</t>
  </si>
  <si>
    <t>6.1</t>
  </si>
  <si>
    <t>8.3</t>
  </si>
  <si>
    <t>8.4</t>
  </si>
  <si>
    <t>8.5</t>
  </si>
  <si>
    <t>8.6</t>
  </si>
  <si>
    <t>CCU-01</t>
  </si>
  <si>
    <t>Código</t>
  </si>
  <si>
    <t>Fonte</t>
  </si>
  <si>
    <t>Descrição</t>
  </si>
  <si>
    <t>Unidade</t>
  </si>
  <si>
    <t>Coeficiente</t>
  </si>
  <si>
    <t>Preço</t>
  </si>
  <si>
    <t>Total</t>
  </si>
  <si>
    <t>Materiais</t>
  </si>
  <si>
    <t>ORSE</t>
  </si>
  <si>
    <t>Granito verde ubatuba polido esp=2cm</t>
  </si>
  <si>
    <t>Pastilha em porcelana esmaltada, 5 x 5 cm, marca Jatobá, cor amarelo Paris ref.JD4208 ou similar</t>
  </si>
  <si>
    <t>Perfil em alumínio tipo (I, T, U)</t>
  </si>
  <si>
    <t>Grelha ferro 1/4" x 1/4"</t>
  </si>
  <si>
    <t>Torneira (Válvula) de piso para lavatório, modelo pressmatic - pematic, docol ou similar ref.170121</t>
  </si>
  <si>
    <t>un</t>
  </si>
  <si>
    <t>Total de Materiais</t>
  </si>
  <si>
    <t>Mão de Obra</t>
  </si>
  <si>
    <t>SINAPI</t>
  </si>
  <si>
    <t>Azulejista ou ladrilhista com encargos complementares</t>
  </si>
  <si>
    <t>h</t>
  </si>
  <si>
    <t>Auxiliar de serviços gerais com encargos complementares</t>
  </si>
  <si>
    <t>Pedreiro com encargos complementares</t>
  </si>
  <si>
    <t>Total de Mão de Obra</t>
  </si>
  <si>
    <t>Serviços</t>
  </si>
  <si>
    <t>HID-TUB-105</t>
  </si>
  <si>
    <t>Fornecimento e assentamento de tubo de aço galvanizado com costura , inclusive conexões e suportes, d = 1"</t>
  </si>
  <si>
    <t>AUX-CON-030</t>
  </si>
  <si>
    <t>Concreto estrutural virado em obra , controle "b", consistência para vibração, brita 1 e 2, fck 15 mpa</t>
  </si>
  <si>
    <t>Total de Serviços</t>
  </si>
  <si>
    <t>Total Geral</t>
  </si>
  <si>
    <t>Fonte de Coeficientes: SMOPU/PMM</t>
  </si>
  <si>
    <t>PRAZO DE EXECUÇÃO: 4 Meses</t>
  </si>
  <si>
    <t>3.1</t>
  </si>
  <si>
    <t>MÊS 4</t>
  </si>
  <si>
    <r>
      <rPr>
        <b/>
        <sz val="10"/>
        <color indexed="8"/>
        <rFont val="Arial"/>
        <family val="2"/>
      </rPr>
      <t>Descrição:</t>
    </r>
    <r>
      <rPr>
        <sz val="10"/>
        <color indexed="8"/>
        <rFont val="Arial"/>
        <family val="2"/>
      </rPr>
      <t xml:space="preserve"> Bebedouro de pé com acabamento em granito verde ubatuba polido e pastilha em porcelana esmaltada 5x5cm com grelha de ferro 1/4"x1/4" com torneira de piso.Incluíndo  tubo de aço galvanizado com costuras d=1", incluíndo todas as conexões. Conforme projeto</t>
    </r>
  </si>
  <si>
    <r>
      <rPr>
        <b/>
        <sz val="10"/>
        <color indexed="8"/>
        <rFont val="Arial"/>
        <family val="2"/>
      </rPr>
      <t>Unidade:</t>
    </r>
    <r>
      <rPr>
        <sz val="10"/>
        <color indexed="8"/>
        <rFont val="Arial"/>
        <family val="2"/>
      </rPr>
      <t xml:space="preserve"> un</t>
    </r>
  </si>
  <si>
    <t>COMPOSIÇÕES DE CUSTOS UNITÁRIOS</t>
  </si>
  <si>
    <t>OBRA: Biblioteca Vivaldi Wenceslau Moreira</t>
  </si>
  <si>
    <t>DEMOLIÇÕES / REMOÇÕES</t>
  </si>
  <si>
    <t>DEM-FOR-035</t>
  </si>
  <si>
    <t>DEMOLIÇÃO DE FORRO DE TABUAS DE PINHO INCLUSIVE AFASTAMENTO E EMPILHAMENTO</t>
  </si>
  <si>
    <t>DEM-CAL-005</t>
  </si>
  <si>
    <t>REMOÇÃO DE CALHA GALVANIZADA OU PVC, INCLUSIVE AFASTAMENTO</t>
  </si>
  <si>
    <t>DEM-CON-035</t>
  </si>
  <si>
    <t>REMOÇÃO DE CONDUTOR DE CHAPA GALVANIZADA OU PVC, INCLUSIVE AFASTAMENTO</t>
  </si>
  <si>
    <t>DEM-RUF-005</t>
  </si>
  <si>
    <t>REMOÇÃO DE RUFO DE CHAPA GALVANIZADA, INCLUSIVE AFASTAMENTO</t>
  </si>
  <si>
    <t>CARGA, TRANSPORTE E DESCARGA</t>
  </si>
  <si>
    <t>LOCAL: Rua Arthur Bernardes, 50 - Centro</t>
  </si>
  <si>
    <t>DATA: 13/11/2018</t>
  </si>
  <si>
    <t>SINAP</t>
  </si>
  <si>
    <t>74209/001</t>
  </si>
  <si>
    <t>PLACA DE OBRA EM CHAPA DE AÇO GALVANIZADO NO FORMATO 2,0 x 1,125M</t>
  </si>
  <si>
    <t>REMOÇÃO DE TELHAS, DE FIBROCIMENTO, METÁLICA E CERÂMICA, DE FORMA MANUAL, SEM REAPROVEITAMENTO</t>
  </si>
  <si>
    <t xml:space="preserve">REFERÊNCIA: SINAP Setembro/2018 - SETOP MG Leste Setembro/2018 </t>
  </si>
  <si>
    <t>REMOÇÃO DE TRAMA DE MADEIRA PARA COBERTURA, DE FORMA MANUAL, SEM REAPROVEITAMENTO</t>
  </si>
  <si>
    <t>REMOÇÃO DE TESOURAS DE MADEIRA, COM VÃO MENOR QUE 8M, DE FORMA MANUAL, SEM REAPROVEITAMENTO</t>
  </si>
  <si>
    <t>REMOÇÃO DE FORROS DE DRYWALL, PVC E FIBROMINERAL, DE FORMA MANUAL, SEM REAPROVEITAMENTO</t>
  </si>
  <si>
    <t>DEM-PIS-020</t>
  </si>
  <si>
    <t>DEMOLIÇÃO DE PISO VINÍLICO, INCLUSIVE AFASTAMENTO</t>
  </si>
  <si>
    <t>CARGA, MANOBRAS E DESCARGA DE MATERIAIS DIVERSOS, COM CAMINHAO CARROCERIA 9T (CARGA E DESCARGA MANUAIS)</t>
  </si>
  <si>
    <t>MONTAGEM E DESMONTAGEM DE ANDAIME</t>
  </si>
  <si>
    <t>MONTAGEM E DESMONTAGEM DE ANDAIME MODULAR FACHADEIRO, COM PISO METÁLICO, PARA EDIFICAÇÕES COM MÚLTIPLOS PAVIMENTOS (EXCLUSIVE ANDAIME E LIMPEZA)</t>
  </si>
  <si>
    <t>COBERTURA PARA PROTEÇÃO DE PEDESTRES SOBRE ESTRUTURA DE ANDAIME, INCLUSIVE MONTAGEM E DESMONTAGEM</t>
  </si>
  <si>
    <t>COLOCAÇÃO DE TELA EM ANDAIME FACHADEIRO</t>
  </si>
  <si>
    <t>AND-FAC-005</t>
  </si>
  <si>
    <t>FORNECIMENTO DE ANDAIME METÁLICO PARA FACHADA</t>
  </si>
  <si>
    <t>m²/mês</t>
  </si>
  <si>
    <t>ALVENARIAS, DIVISÓRIAS E MUROS</t>
  </si>
  <si>
    <t>ALVENARIA DE VEDAÇÃO DE BLOCOS CERÂMICOS FURADOS NA VERTICAL DE 9X19X39CM (ESPESSURA 9CM) DE PAREDES COM ÁREA LÍQUIDA MENOR QUE 6M² SEM VÃOS E ARGAMASSA DE ASSENTAMENTO COM PREPARO MANUAL</t>
  </si>
  <si>
    <t>REVESTIMENTO</t>
  </si>
  <si>
    <t>MASSA ÚNICA, PARA RECEBIMENTO DE PINTURA, EM ARGAMASSA TRAÇO 1:2:8, PREPARO MECÂNICO COM BETONEIRA 400L, APLICADA MANUALMENTE EM FACES INTERNAS DE PAREDES, ESPESSURA DE 20MM, COM EXECUÇÃO DE TALISCAS</t>
  </si>
  <si>
    <t>COBERTURA, FORROS E IMPERMEABILIZAÇÕES</t>
  </si>
  <si>
    <t>FABRICAÇÃO E INSTALAÇÃO DE TESOURA INTEIRA EM AÇO, VÃO DE 3 M, PARA TELHA CERÂMICA OU DE CONCRETO, INCLUSO IÇAMENTO</t>
  </si>
  <si>
    <t>TRAMA DE AÇO COMPOSTA POR TERÇAS PARA TELHADOS DE ATÉ 2 ÁGUAS PARA TELHA ONDULADA DE FIBROCIMENTO, METÁLICA, PLÁSTICA OU TERMOACÚSTICA, INCLUSO TRANSPORTE VERTICAL</t>
  </si>
  <si>
    <t>TELHAMENTO COM TELHA METÁLICA TERMOACÚSTICA E = 30 MM, COM ATÉ 2 ÁGUAS, INCLUSO IÇAMENTO</t>
  </si>
  <si>
    <t>COB-CUM-015</t>
  </si>
  <si>
    <t>COLOCAÇÃO DE CUMEEIRA GALVANIZADA TRAPEZOIDAL E = 0,50 MM, SIMPLES</t>
  </si>
  <si>
    <t>FORRO EM MADEIRA PINUS, PARA AMBIENTES COMERCIAIS, INCLUSIVE ESTRUTURA DE FIXAÇÃO</t>
  </si>
  <si>
    <t>ACABAMENTOS PARA FORRO (RODA-FORRO EM MADEIRA PINUS)</t>
  </si>
  <si>
    <t>FORRO EM RÉGUAS DE PVC, FRISADO, PARA AMBIENTES COMERCIAIS, INCLUSIVE ESTRUTURA DE FIXAÇÃO</t>
  </si>
  <si>
    <t>ACABAMENTOS PARA FORRO (RODA-FORRO EM PERFIL METÁLICO E PLÁSTICO)</t>
  </si>
  <si>
    <t>CALHA EM CHAPA DE AÇO GALVANIZADO NÚMERO 24, DESENVOLVIMENTO DE 100 CM , INCLUSO TRANSPORTE VERTICAL</t>
  </si>
  <si>
    <t>TUBO PVC DN 100 MM PARA DRENAGEM - FORNECIMENTO E INSTALAÇÃO</t>
  </si>
  <si>
    <t>RUFO EM CHAPA DE AÇO GALVANIZADO NÚMERO 24, CORTE DE 25 CM, INCLUSO TRANSPORTE VERTICAL</t>
  </si>
  <si>
    <t>PINTURA</t>
  </si>
  <si>
    <t>74133/001</t>
  </si>
  <si>
    <t>EMASSAMENTO COM MASSA A OLEO, UMA DEMÃO</t>
  </si>
  <si>
    <t>APLICAÇÃO MANUAL DE PINTURA COM TINTA TEXTURIZADA ACRÍLICA EM PAREDES EXTERNAS DE CASAS, DUAS CORES</t>
  </si>
  <si>
    <t>APLICAÇÃO MANUAL DE TINTA LÁTEX ACRÍLICA EM PANOS COM PRESENÇA DE VÃOS DE EDIFÍCIOS DE MÚLTIPLOS PAVIMENTOS, DUAS DEMÃOS</t>
  </si>
  <si>
    <t>APLICAÇÃO MANUAL DE FUNDO SELADOR ACRÍLICO EM PAREDES EXTERNAS DE CASAS</t>
  </si>
  <si>
    <t>PINTURA ESMALTE FOSCO EM MADEIRA, DUAS DEMÃOS</t>
  </si>
  <si>
    <t>73924/002</t>
  </si>
  <si>
    <t>8.7</t>
  </si>
  <si>
    <t>PINTURA ESMALTE ACETINADO, DUAS DEMÃOS, SOBRE SUPERFICIE METALICA</t>
  </si>
  <si>
    <t>PIN-LIX-010</t>
  </si>
  <si>
    <t>LIXAMENTO DE PINTURA EM MADEIRA</t>
  </si>
  <si>
    <t>LIMPEZA</t>
  </si>
  <si>
    <t>LIMPEZA FINAL DA OBRA</t>
  </si>
  <si>
    <t>INSTALAÇÃO ELÉTRICA E TELEFÔNICA</t>
  </si>
  <si>
    <t>10.3</t>
  </si>
  <si>
    <t>10.2</t>
  </si>
  <si>
    <t>CABO DE COBRE FLEXÍVEL ISOLADO, 2,5 MM², ANTI-CHAMA 450/750 V, PARA CIRCUITOS TERMINAIS - FORNECIMENTO E INSTALAÇÃO</t>
  </si>
  <si>
    <t>CABO DE COBRE FLEXÍVEL ISOLADO, 4 MM², ANTI-CHAMA 450/750 V, PARA CIRCUITOS TERMINAIS - FORNECIMENTO E INSTALAÇÃO</t>
  </si>
  <si>
    <t>CABO DE COBRE FLEXÍVEL ISOLADO, 10 MM², ANTI-CHAMA 450/750 V, PARA CIRCUITOS TERMINAIS - FORNECIMENTO E INSTALAÇÃO</t>
  </si>
  <si>
    <t>CABO DE COBRE FLEXÍVEL ISOLADO, 16 MM², ANTI-CHAMA 450/750 V, PARA DISTRIBUIÇÃO - FORNECIMENTO E INSTALAÇÃO</t>
  </si>
  <si>
    <t>CABO DE COBRE FLEXÍVEL ISOLADO, 25 MM², ANTI-CHAMA 450/750 V, PARA DISTRIBUIÇÃO - FORNECIMENTO E INSTALAÇÃO</t>
  </si>
  <si>
    <t>CABO DE COBRE FLEXÍVEL ISOLADO, 35 MM², ANTI-CHAMA 450/750 V, PARA DISTRIBUIÇÃO - FORNECIMENTO E INSTALAÇÃO</t>
  </si>
  <si>
    <t>CABO DE COBRE FLEXÍVEL ISOLADO, 70 MM², ANTI-CHAMA 450/750 V, PARA DISTRIBUIÇÃO - FORNECIMENTO E INSTALAÇÃO</t>
  </si>
  <si>
    <t>12.1</t>
  </si>
  <si>
    <t>ASSENTAMENTO DE PISO DE BORRACHA PASTILHADA FIXADO COM COLA</t>
  </si>
  <si>
    <t>RASPAGEM / CALAFETACAO TACOS MADEIRA 1 DEMÃO CERA</t>
  </si>
  <si>
    <t>ENCERAMENTO MANUAL EM MADEIRA - 3 DEMAOS</t>
  </si>
  <si>
    <t>PROJ-EXE-150</t>
  </si>
  <si>
    <t>PROJETO EXECUTIVO DE INSTALAÇÕES ELÉTRICAS</t>
  </si>
  <si>
    <t>PR A1</t>
  </si>
  <si>
    <t>PROJETOS / ELÉTRICO</t>
  </si>
  <si>
    <t>DATA: 22/04/2019</t>
  </si>
  <si>
    <t>3.2</t>
  </si>
  <si>
    <t>3.3</t>
  </si>
  <si>
    <t>3.4</t>
  </si>
  <si>
    <t>3.5</t>
  </si>
  <si>
    <t>3.6</t>
  </si>
  <si>
    <t>3.7</t>
  </si>
  <si>
    <t>3.8</t>
  </si>
  <si>
    <t>3.9</t>
  </si>
  <si>
    <t>5.2</t>
  </si>
  <si>
    <t>5.3</t>
  </si>
  <si>
    <t>5.4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</si>
  <si>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</si>
  <si>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</si>
  <si>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</si>
  <si>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</si>
  <si>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</si>
  <si>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</si>
  <si>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</si>
  <si>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</si>
  <si>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</si>
  <si>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</si>
  <si>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PISO</t>
  </si>
  <si>
    <t>11.2</t>
  </si>
  <si>
    <t>11.3</t>
  </si>
  <si>
    <t>11.4</t>
  </si>
  <si>
    <t>11.5</t>
  </si>
  <si>
    <t>11.6</t>
  </si>
  <si>
    <t>11.7</t>
  </si>
  <si>
    <t>MÊS 5</t>
  </si>
  <si>
    <t>MÊS 6</t>
  </si>
  <si>
    <t>PRAZO DE EXECUÇÃO: 06 Meses</t>
  </si>
  <si>
    <t>Arq. Mariah Freitas e Menezes</t>
  </si>
  <si>
    <t>CAU 175256-1</t>
  </si>
</sst>
</file>

<file path=xl/styles.xml><?xml version="1.0" encoding="utf-8"?>
<styleSheet xmlns="http://schemas.openxmlformats.org/spreadsheetml/2006/main">
  <numFmts count="7">
    <numFmt numFmtId="164" formatCode="&quot;R$ &quot;#,##0.00"/>
    <numFmt numFmtId="165" formatCode="0.0000"/>
    <numFmt numFmtId="166" formatCode="&quot;R$&quot;\ #,##0.00"/>
    <numFmt numFmtId="167" formatCode="0.00000"/>
    <numFmt numFmtId="168" formatCode="#,##0.00000"/>
    <numFmt numFmtId="169" formatCode="_(* #,##0.00_);_(* \(#,##0.00\);_(* &quot;-&quot;??_);_(@_)"/>
    <numFmt numFmtId="170" formatCode="#,##0.000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</cellStyleXfs>
  <cellXfs count="230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3" fillId="0" borderId="10" xfId="0" applyNumberFormat="1" applyFont="1" applyBorder="1" applyAlignment="1">
      <alignment horizontal="right" vertical="center" wrapText="1"/>
    </xf>
    <xf numFmtId="0" fontId="0" fillId="2" borderId="11" xfId="0" applyFill="1" applyBorder="1" applyAlignment="1"/>
    <xf numFmtId="0" fontId="0" fillId="2" borderId="6" xfId="0" applyFill="1" applyBorder="1" applyAlignment="1"/>
    <xf numFmtId="0" fontId="0" fillId="2" borderId="6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/>
    <xf numFmtId="0" fontId="0" fillId="2" borderId="0" xfId="0" applyFill="1" applyAlignment="1">
      <alignment wrapText="1"/>
    </xf>
    <xf numFmtId="10" fontId="0" fillId="2" borderId="0" xfId="0" applyNumberFormat="1" applyFill="1"/>
    <xf numFmtId="4" fontId="0" fillId="2" borderId="0" xfId="0" applyNumberFormat="1" applyFill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0" fillId="2" borderId="13" xfId="0" applyFill="1" applyBorder="1"/>
    <xf numFmtId="0" fontId="3" fillId="2" borderId="15" xfId="0" applyFont="1" applyFill="1" applyBorder="1" applyAlignment="1">
      <alignment wrapText="1"/>
    </xf>
    <xf numFmtId="0" fontId="0" fillId="0" borderId="8" xfId="0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0" fillId="2" borderId="0" xfId="0" applyFill="1" applyBorder="1"/>
    <xf numFmtId="0" fontId="3" fillId="2" borderId="15" xfId="0" applyFont="1" applyFill="1" applyBorder="1"/>
    <xf numFmtId="0" fontId="0" fillId="2" borderId="0" xfId="0" applyFill="1" applyBorder="1" applyAlignment="1">
      <alignment wrapText="1"/>
    </xf>
    <xf numFmtId="0" fontId="4" fillId="2" borderId="0" xfId="0" applyFont="1" applyFill="1" applyBorder="1"/>
    <xf numFmtId="0" fontId="0" fillId="2" borderId="17" xfId="0" applyFill="1" applyBorder="1"/>
    <xf numFmtId="0" fontId="3" fillId="2" borderId="0" xfId="0" applyFont="1" applyFill="1" applyBorder="1"/>
    <xf numFmtId="0" fontId="0" fillId="0" borderId="0" xfId="0" applyBorder="1"/>
    <xf numFmtId="0" fontId="3" fillId="2" borderId="8" xfId="0" applyFont="1" applyFill="1" applyBorder="1"/>
    <xf numFmtId="0" fontId="3" fillId="2" borderId="19" xfId="0" applyFont="1" applyFill="1" applyBorder="1"/>
    <xf numFmtId="0" fontId="2" fillId="0" borderId="17" xfId="0" applyFont="1" applyBorder="1" applyAlignment="1">
      <alignment horizontal="center" vertical="center"/>
    </xf>
    <xf numFmtId="0" fontId="0" fillId="2" borderId="17" xfId="0" applyFill="1" applyBorder="1" applyAlignment="1">
      <alignment wrapText="1"/>
    </xf>
    <xf numFmtId="4" fontId="4" fillId="0" borderId="20" xfId="0" applyNumberFormat="1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top" wrapText="1"/>
    </xf>
    <xf numFmtId="10" fontId="7" fillId="2" borderId="20" xfId="0" applyNumberFormat="1" applyFont="1" applyFill="1" applyBorder="1" applyAlignment="1">
      <alignment vertical="top" wrapText="1"/>
    </xf>
    <xf numFmtId="10" fontId="7" fillId="0" borderId="20" xfId="0" applyNumberFormat="1" applyFont="1" applyFill="1" applyBorder="1" applyAlignment="1">
      <alignment vertical="top" wrapText="1"/>
    </xf>
    <xf numFmtId="164" fontId="8" fillId="0" borderId="20" xfId="0" applyNumberFormat="1" applyFont="1" applyFill="1" applyBorder="1" applyAlignment="1">
      <alignment vertical="top" wrapText="1"/>
    </xf>
    <xf numFmtId="0" fontId="0" fillId="0" borderId="20" xfId="0" applyNumberForma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25" xfId="0" applyNumberFormat="1" applyFill="1" applyBorder="1" applyAlignment="1">
      <alignment horizontal="left" vertical="center" wrapText="1"/>
    </xf>
    <xf numFmtId="49" fontId="10" fillId="2" borderId="20" xfId="0" applyNumberFormat="1" applyFont="1" applyFill="1" applyBorder="1" applyAlignment="1">
      <alignment horizontal="center" vertical="top" wrapText="1"/>
    </xf>
    <xf numFmtId="164" fontId="7" fillId="2" borderId="20" xfId="0" applyNumberFormat="1" applyFont="1" applyFill="1" applyBorder="1" applyAlignment="1">
      <alignment vertical="top" wrapText="1"/>
    </xf>
    <xf numFmtId="10" fontId="7" fillId="5" borderId="20" xfId="0" applyNumberFormat="1" applyFont="1" applyFill="1" applyBorder="1" applyAlignment="1">
      <alignment vertical="top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0" xfId="0" applyNumberFormat="1" applyFont="1" applyFill="1" applyBorder="1" applyAlignment="1">
      <alignment horizontal="left" vertical="center" wrapText="1"/>
    </xf>
    <xf numFmtId="4" fontId="11" fillId="6" borderId="20" xfId="0" applyNumberFormat="1" applyFont="1" applyFill="1" applyBorder="1" applyAlignment="1">
      <alignment horizontal="right" vertical="center" wrapText="1"/>
    </xf>
    <xf numFmtId="4" fontId="4" fillId="6" borderId="20" xfId="0" applyNumberFormat="1" applyFont="1" applyFill="1" applyBorder="1" applyAlignment="1">
      <alignment horizontal="right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0" fillId="0" borderId="0" xfId="0" applyNumberFormat="1" applyBorder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1" fillId="6" borderId="20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0" fillId="0" borderId="20" xfId="0" applyFill="1" applyBorder="1" applyAlignment="1">
      <alignment horizontal="right" vertical="center" wrapText="1"/>
    </xf>
    <xf numFmtId="0" fontId="0" fillId="0" borderId="0" xfId="0" applyFill="1" applyBorder="1" applyAlignment="1">
      <alignment wrapText="1"/>
    </xf>
    <xf numFmtId="4" fontId="0" fillId="0" borderId="0" xfId="0" applyNumberFormat="1" applyFill="1" applyBorder="1" applyAlignment="1">
      <alignment horizontal="right" vertical="center" wrapText="1"/>
    </xf>
    <xf numFmtId="4" fontId="0" fillId="0" borderId="20" xfId="0" applyNumberFormat="1" applyFill="1" applyBorder="1" applyAlignment="1">
      <alignment horizontal="right" vertical="center" wrapText="1"/>
    </xf>
    <xf numFmtId="0" fontId="0" fillId="4" borderId="0" xfId="0" applyFill="1" applyBorder="1" applyAlignment="1">
      <alignment wrapText="1"/>
    </xf>
    <xf numFmtId="4" fontId="0" fillId="4" borderId="0" xfId="0" applyNumberFormat="1" applyFill="1" applyBorder="1" applyAlignment="1">
      <alignment horizontal="right" vertical="center" wrapText="1"/>
    </xf>
    <xf numFmtId="0" fontId="0" fillId="4" borderId="0" xfId="0" applyFill="1" applyAlignment="1">
      <alignment wrapText="1"/>
    </xf>
    <xf numFmtId="0" fontId="0" fillId="0" borderId="20" xfId="0" applyFill="1" applyBorder="1" applyAlignment="1">
      <alignment vertical="center" wrapText="1"/>
    </xf>
    <xf numFmtId="4" fontId="0" fillId="0" borderId="0" xfId="0" applyNumberFormat="1" applyAlignment="1">
      <alignment wrapText="1"/>
    </xf>
    <xf numFmtId="4" fontId="0" fillId="3" borderId="0" xfId="0" applyNumberFormat="1" applyFill="1" applyBorder="1" applyAlignment="1">
      <alignment horizontal="right" vertical="center" wrapText="1"/>
    </xf>
    <xf numFmtId="4" fontId="4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4" fillId="3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wrapText="1"/>
    </xf>
    <xf numFmtId="0" fontId="0" fillId="0" borderId="25" xfId="0" applyFill="1" applyBorder="1" applyAlignment="1">
      <alignment horizontal="right" vertical="center" wrapText="1"/>
    </xf>
    <xf numFmtId="0" fontId="0" fillId="2" borderId="14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>
      <alignment wrapText="1"/>
    </xf>
    <xf numFmtId="0" fontId="2" fillId="0" borderId="0" xfId="0" applyFont="1" applyBorder="1" applyAlignment="1">
      <alignment vertical="center" wrapText="1"/>
    </xf>
    <xf numFmtId="4" fontId="0" fillId="0" borderId="0" xfId="0" applyNumberFormat="1" applyFill="1" applyBorder="1" applyAlignment="1">
      <alignment wrapText="1"/>
    </xf>
    <xf numFmtId="10" fontId="3" fillId="0" borderId="9" xfId="1" applyNumberFormat="1" applyFont="1" applyFill="1" applyBorder="1" applyAlignment="1">
      <alignment horizontal="center" vertical="center" wrapText="1"/>
    </xf>
    <xf numFmtId="4" fontId="0" fillId="0" borderId="25" xfId="0" applyNumberForma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0" fontId="7" fillId="6" borderId="20" xfId="0" applyNumberFormat="1" applyFont="1" applyFill="1" applyBorder="1" applyAlignment="1">
      <alignment vertical="top" wrapText="1"/>
    </xf>
    <xf numFmtId="0" fontId="1" fillId="0" borderId="20" xfId="0" applyFont="1" applyFill="1" applyBorder="1" applyAlignment="1">
      <alignment horizontal="right" vertical="center" wrapText="1"/>
    </xf>
    <xf numFmtId="0" fontId="0" fillId="0" borderId="25" xfId="0" applyFill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165" fontId="15" fillId="0" borderId="20" xfId="0" applyNumberFormat="1" applyFont="1" applyBorder="1" applyAlignment="1">
      <alignment horizontal="center"/>
    </xf>
    <xf numFmtId="2" fontId="15" fillId="0" borderId="20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165" fontId="15" fillId="0" borderId="20" xfId="0" applyNumberFormat="1" applyFont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/>
    </xf>
    <xf numFmtId="0" fontId="15" fillId="0" borderId="20" xfId="0" applyFont="1" applyBorder="1" applyAlignment="1">
      <alignment horizontal="left" vertical="center" wrapText="1"/>
    </xf>
    <xf numFmtId="165" fontId="1" fillId="0" borderId="20" xfId="0" applyNumberFormat="1" applyFont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1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/>
    <xf numFmtId="0" fontId="1" fillId="0" borderId="0" xfId="2" applyFont="1" applyFill="1" applyBorder="1" applyAlignment="1"/>
    <xf numFmtId="17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center"/>
    </xf>
    <xf numFmtId="0" fontId="1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right"/>
    </xf>
    <xf numFmtId="0" fontId="1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7" fontId="1" fillId="0" borderId="0" xfId="2" applyNumberFormat="1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center"/>
    </xf>
    <xf numFmtId="167" fontId="1" fillId="0" borderId="0" xfId="2" quotePrefix="1" applyNumberFormat="1" applyFont="1" applyFill="1" applyBorder="1" applyAlignment="1">
      <alignment horizontal="center"/>
    </xf>
    <xf numFmtId="10" fontId="3" fillId="0" borderId="0" xfId="1" applyNumberFormat="1" applyFont="1" applyFill="1" applyBorder="1"/>
    <xf numFmtId="0" fontId="1" fillId="0" borderId="0" xfId="2" applyFont="1" applyFill="1" applyBorder="1" applyAlignment="1">
      <alignment horizontal="right"/>
    </xf>
    <xf numFmtId="4" fontId="3" fillId="0" borderId="0" xfId="2" applyNumberFormat="1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vertical="top"/>
    </xf>
    <xf numFmtId="168" fontId="13" fillId="0" borderId="0" xfId="2" applyNumberFormat="1" applyFont="1" applyFill="1" applyBorder="1" applyAlignment="1">
      <alignment horizontal="center"/>
    </xf>
    <xf numFmtId="4" fontId="13" fillId="0" borderId="0" xfId="2" applyNumberFormat="1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wrapText="1"/>
    </xf>
    <xf numFmtId="49" fontId="1" fillId="0" borderId="0" xfId="2" applyNumberFormat="1" applyFont="1" applyFill="1" applyBorder="1" applyAlignment="1">
      <alignment vertical="top"/>
    </xf>
    <xf numFmtId="0" fontId="1" fillId="0" borderId="0" xfId="2" applyFont="1" applyFill="1" applyBorder="1" applyAlignment="1">
      <alignment vertical="center" wrapText="1"/>
    </xf>
    <xf numFmtId="168" fontId="1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right"/>
    </xf>
    <xf numFmtId="169" fontId="1" fillId="0" borderId="0" xfId="3" applyFont="1" applyFill="1" applyBorder="1" applyAlignment="1"/>
    <xf numFmtId="49" fontId="1" fillId="0" borderId="0" xfId="2" applyNumberFormat="1" applyFont="1" applyFill="1" applyBorder="1" applyAlignment="1">
      <alignment horizontal="center" vertical="top"/>
    </xf>
    <xf numFmtId="170" fontId="1" fillId="0" borderId="0" xfId="2" applyNumberFormat="1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right"/>
    </xf>
    <xf numFmtId="10" fontId="1" fillId="0" borderId="0" xfId="1" applyNumberFormat="1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10" fontId="3" fillId="0" borderId="7" xfId="1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0" xfId="0" applyBorder="1"/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3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left" vertical="center"/>
    </xf>
    <xf numFmtId="0" fontId="3" fillId="2" borderId="6" xfId="0" applyNumberFormat="1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12" fillId="0" borderId="20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3" fillId="0" borderId="2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15" fillId="0" borderId="20" xfId="0" applyFont="1" applyBorder="1" applyAlignment="1">
      <alignment horizontal="right"/>
    </xf>
    <xf numFmtId="0" fontId="15" fillId="0" borderId="20" xfId="0" applyFont="1" applyBorder="1" applyAlignment="1">
      <alignment horizontal="left" vertical="center"/>
    </xf>
  </cellXfs>
  <cellStyles count="4">
    <cellStyle name="Normal" xfId="0" builtinId="0"/>
    <cellStyle name="Normal 3" xfId="2"/>
    <cellStyle name="Porcentagem" xfId="1" builtinId="5"/>
    <cellStyle name="Separador de milhares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5</xdr:col>
      <xdr:colOff>19050</xdr:colOff>
      <xdr:row>0</xdr:row>
      <xdr:rowOff>704850</xdr:rowOff>
    </xdr:to>
    <xdr:sp macro="" textlink="">
      <xdr:nvSpPr>
        <xdr:cNvPr id="5121" name="Text Box 6"/>
        <xdr:cNvSpPr txBox="1">
          <a:spLocks noChangeArrowheads="1"/>
        </xdr:cNvSpPr>
      </xdr:nvSpPr>
      <xdr:spPr bwMode="auto">
        <a:xfrm>
          <a:off x="1409700" y="66675"/>
          <a:ext cx="38195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1</xdr:col>
      <xdr:colOff>114300</xdr:colOff>
      <xdr:row>0</xdr:row>
      <xdr:rowOff>47625</xdr:rowOff>
    </xdr:from>
    <xdr:to>
      <xdr:col>1</xdr:col>
      <xdr:colOff>885825</xdr:colOff>
      <xdr:row>1</xdr:row>
      <xdr:rowOff>9525</xdr:rowOff>
    </xdr:to>
    <xdr:pic>
      <xdr:nvPicPr>
        <xdr:cNvPr id="5134" name="Picture 4" descr="brasao 20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7625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971551</xdr:colOff>
      <xdr:row>0</xdr:row>
      <xdr:rowOff>104775</xdr:rowOff>
    </xdr:from>
    <xdr:to>
      <xdr:col>10</xdr:col>
      <xdr:colOff>0</xdr:colOff>
      <xdr:row>0</xdr:row>
      <xdr:rowOff>742950</xdr:rowOff>
    </xdr:to>
    <xdr:sp macro="" textlink="">
      <xdr:nvSpPr>
        <xdr:cNvPr id="6145" name="Text Box 6"/>
        <xdr:cNvSpPr txBox="1">
          <a:spLocks noChangeArrowheads="1"/>
        </xdr:cNvSpPr>
      </xdr:nvSpPr>
      <xdr:spPr bwMode="auto">
        <a:xfrm>
          <a:off x="1676401" y="104775"/>
          <a:ext cx="679132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47625</xdr:colOff>
      <xdr:row>39</xdr:row>
      <xdr:rowOff>0</xdr:rowOff>
    </xdr:from>
    <xdr:to>
      <xdr:col>10</xdr:col>
      <xdr:colOff>0</xdr:colOff>
      <xdr:row>42</xdr:row>
      <xdr:rowOff>76200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7625" y="10629900"/>
          <a:ext cx="9296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Internet: www.muriae.mg.gov.br / Telefone: (32) 3696-3363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Centro Administrativo Municipal Presidente Tancredo Neves - 2º andar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Av. Maestro Sansão, nº 236 - Centro - CEP 36880-000 - Muriaé - MG</a:t>
          </a:r>
        </a:p>
      </xdr:txBody>
    </xdr:sp>
    <xdr:clientData/>
  </xdr:twoCellAnchor>
  <xdr:twoCellAnchor>
    <xdr:from>
      <xdr:col>1</xdr:col>
      <xdr:colOff>95250</xdr:colOff>
      <xdr:row>0</xdr:row>
      <xdr:rowOff>28575</xdr:rowOff>
    </xdr:from>
    <xdr:to>
      <xdr:col>1</xdr:col>
      <xdr:colOff>866775</xdr:colOff>
      <xdr:row>0</xdr:row>
      <xdr:rowOff>762000</xdr:rowOff>
    </xdr:to>
    <xdr:pic>
      <xdr:nvPicPr>
        <xdr:cNvPr id="5" name="Picture 4" descr="brasao 20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0100" y="28575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6351</xdr:colOff>
      <xdr:row>0</xdr:row>
      <xdr:rowOff>104775</xdr:rowOff>
    </xdr:from>
    <xdr:to>
      <xdr:col>6</xdr:col>
      <xdr:colOff>698500</xdr:colOff>
      <xdr:row>0</xdr:row>
      <xdr:rowOff>742950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831976" y="104775"/>
          <a:ext cx="5581649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1047750</xdr:colOff>
      <xdr:row>0</xdr:row>
      <xdr:rowOff>28575</xdr:rowOff>
    </xdr:from>
    <xdr:to>
      <xdr:col>1</xdr:col>
      <xdr:colOff>495300</xdr:colOff>
      <xdr:row>0</xdr:row>
      <xdr:rowOff>762000</xdr:rowOff>
    </xdr:to>
    <xdr:pic>
      <xdr:nvPicPr>
        <xdr:cNvPr id="5" name="Picture 4" descr="brasao 20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2857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showGridLines="0" showZeros="0" tabSelected="1" view="pageBreakPreview" zoomScaleSheetLayoutView="100" workbookViewId="0">
      <selection activeCell="L11" sqref="L11"/>
    </sheetView>
  </sheetViews>
  <sheetFormatPr defaultRowHeight="12.75"/>
  <cols>
    <col min="1" max="1" width="5.42578125" style="63" bestFit="1" customWidth="1"/>
    <col min="2" max="3" width="14" style="63" customWidth="1"/>
    <col min="4" max="4" width="49.5703125" style="63" customWidth="1"/>
    <col min="5" max="5" width="9.140625" style="63"/>
    <col min="6" max="10" width="12.28515625" style="63" customWidth="1"/>
    <col min="11" max="11" width="10.140625" style="86" customWidth="1"/>
    <col min="12" max="12" width="9.140625" style="63"/>
    <col min="13" max="13" width="12.42578125" style="64" customWidth="1"/>
    <col min="14" max="16384" width="9.140625" style="63"/>
  </cols>
  <sheetData>
    <row r="1" spans="1:13" ht="60.75" customHeight="1">
      <c r="A1" s="188"/>
      <c r="B1" s="188"/>
      <c r="C1" s="62"/>
      <c r="D1" s="188"/>
      <c r="E1" s="188"/>
      <c r="F1" s="188"/>
      <c r="G1" s="188"/>
      <c r="H1" s="188"/>
      <c r="I1" s="188"/>
      <c r="J1" s="188"/>
    </row>
    <row r="2" spans="1:13" ht="3.75" customHeight="1" thickBot="1">
      <c r="A2" s="194"/>
      <c r="B2" s="194"/>
      <c r="C2" s="194"/>
      <c r="D2" s="194"/>
      <c r="E2" s="194"/>
      <c r="F2" s="194"/>
      <c r="G2" s="194"/>
      <c r="H2" s="194"/>
      <c r="I2" s="194"/>
      <c r="J2" s="194"/>
    </row>
    <row r="3" spans="1:13" ht="20.100000000000001" customHeight="1" thickBot="1">
      <c r="A3" s="184" t="s">
        <v>4</v>
      </c>
      <c r="B3" s="185"/>
      <c r="C3" s="185"/>
      <c r="D3" s="185"/>
      <c r="E3" s="185"/>
      <c r="F3" s="185"/>
      <c r="G3" s="185"/>
      <c r="H3" s="185"/>
      <c r="I3" s="185"/>
      <c r="J3" s="186"/>
    </row>
    <row r="4" spans="1:13" ht="3.75" customHeight="1" thickBot="1">
      <c r="A4" s="65"/>
      <c r="B4" s="65"/>
      <c r="C4" s="65"/>
      <c r="D4" s="65"/>
      <c r="E4" s="65"/>
      <c r="F4" s="65"/>
      <c r="G4" s="65"/>
      <c r="H4" s="65"/>
      <c r="I4" s="65"/>
      <c r="J4" s="65"/>
    </row>
    <row r="5" spans="1:13" ht="20.100000000000001" customHeight="1">
      <c r="A5" s="198" t="s">
        <v>89</v>
      </c>
      <c r="B5" s="199"/>
      <c r="C5" s="199"/>
      <c r="D5" s="199"/>
      <c r="E5" s="199"/>
      <c r="F5" s="200"/>
      <c r="G5" s="195" t="s">
        <v>101</v>
      </c>
      <c r="H5" s="196"/>
      <c r="I5" s="196"/>
      <c r="J5" s="197"/>
    </row>
    <row r="6" spans="1:13" ht="20.100000000000001" customHeight="1">
      <c r="A6" s="189" t="s">
        <v>100</v>
      </c>
      <c r="B6" s="190"/>
      <c r="C6" s="190"/>
      <c r="D6" s="190"/>
      <c r="E6" s="191"/>
      <c r="F6" s="201" t="s">
        <v>10</v>
      </c>
      <c r="G6" s="202"/>
      <c r="H6" s="202"/>
      <c r="I6" s="202"/>
      <c r="J6" s="203"/>
    </row>
    <row r="7" spans="1:13" ht="20.100000000000001" customHeight="1">
      <c r="A7" s="189" t="s">
        <v>106</v>
      </c>
      <c r="B7" s="190"/>
      <c r="C7" s="190"/>
      <c r="D7" s="190"/>
      <c r="E7" s="191"/>
      <c r="F7" s="179" t="s">
        <v>8</v>
      </c>
      <c r="G7" s="177" t="s">
        <v>6</v>
      </c>
      <c r="H7" s="66" t="s">
        <v>20</v>
      </c>
      <c r="I7" s="66"/>
      <c r="J7" s="67" t="s">
        <v>7</v>
      </c>
    </row>
    <row r="8" spans="1:13" ht="20.100000000000001" customHeight="1" thickBot="1">
      <c r="A8" s="192" t="s">
        <v>83</v>
      </c>
      <c r="B8" s="193"/>
      <c r="C8" s="193"/>
      <c r="D8" s="193"/>
      <c r="E8" s="178"/>
      <c r="F8" s="180"/>
      <c r="G8" s="178"/>
      <c r="H8" s="68" t="s">
        <v>41</v>
      </c>
      <c r="I8" s="167">
        <v>0.2099</v>
      </c>
      <c r="J8" s="105">
        <v>0.3</v>
      </c>
    </row>
    <row r="9" spans="1:13" ht="3.75" customHeight="1" thickBot="1">
      <c r="A9" s="187"/>
      <c r="B9" s="187"/>
      <c r="C9" s="187"/>
      <c r="D9" s="187"/>
      <c r="E9" s="187"/>
      <c r="F9" s="187"/>
      <c r="G9" s="187"/>
      <c r="H9" s="187"/>
      <c r="I9" s="187"/>
      <c r="J9" s="187"/>
    </row>
    <row r="10" spans="1:13" ht="39" thickBot="1">
      <c r="A10" s="69" t="s">
        <v>0</v>
      </c>
      <c r="B10" s="1" t="s">
        <v>5</v>
      </c>
      <c r="C10" s="1" t="s">
        <v>42</v>
      </c>
      <c r="D10" s="1" t="s">
        <v>1</v>
      </c>
      <c r="E10" s="1" t="s">
        <v>3</v>
      </c>
      <c r="F10" s="1" t="s">
        <v>2</v>
      </c>
      <c r="G10" s="1" t="s">
        <v>11</v>
      </c>
      <c r="H10" s="1" t="s">
        <v>12</v>
      </c>
      <c r="I10" s="47" t="s">
        <v>39</v>
      </c>
      <c r="J10" s="2" t="s">
        <v>9</v>
      </c>
      <c r="M10" s="70"/>
    </row>
    <row r="11" spans="1:13" s="72" customFormat="1">
      <c r="A11" s="56">
        <v>1</v>
      </c>
      <c r="B11" s="60"/>
      <c r="C11" s="56"/>
      <c r="D11" s="57" t="s">
        <v>15</v>
      </c>
      <c r="E11" s="61"/>
      <c r="F11" s="58"/>
      <c r="G11" s="58"/>
      <c r="H11" s="58"/>
      <c r="I11" s="58"/>
      <c r="J11" s="58"/>
      <c r="K11" s="71">
        <f>SUM(J12:J12)</f>
        <v>917.3</v>
      </c>
      <c r="M11" s="73"/>
    </row>
    <row r="12" spans="1:13" s="74" customFormat="1" ht="25.5">
      <c r="A12" s="48" t="s">
        <v>13</v>
      </c>
      <c r="B12" s="48" t="s">
        <v>103</v>
      </c>
      <c r="C12" s="109" t="s">
        <v>102</v>
      </c>
      <c r="D12" s="108" t="s">
        <v>104</v>
      </c>
      <c r="E12" s="112" t="s">
        <v>17</v>
      </c>
      <c r="F12" s="36">
        <v>2.25</v>
      </c>
      <c r="G12" s="36">
        <v>336.96</v>
      </c>
      <c r="H12" s="36">
        <f>ROUND(G12*(1+$I$8),2)</f>
        <v>407.69</v>
      </c>
      <c r="I12" s="36">
        <f>F12*G12</f>
        <v>758.16</v>
      </c>
      <c r="J12" s="36">
        <f>ROUND(F12*H12,2)</f>
        <v>917.3</v>
      </c>
      <c r="K12" s="92"/>
      <c r="M12" s="51"/>
    </row>
    <row r="13" spans="1:13" ht="12.75" customHeight="1">
      <c r="A13" s="56">
        <v>2</v>
      </c>
      <c r="B13" s="76"/>
      <c r="C13" s="56"/>
      <c r="D13" s="57" t="s">
        <v>168</v>
      </c>
      <c r="E13" s="61"/>
      <c r="F13" s="61"/>
      <c r="G13" s="61"/>
      <c r="H13" s="61"/>
      <c r="I13" s="61"/>
      <c r="J13" s="61"/>
      <c r="K13" s="86">
        <f>J14</f>
        <v>5599.92</v>
      </c>
      <c r="M13" s="87"/>
    </row>
    <row r="14" spans="1:13" s="74" customFormat="1">
      <c r="A14" s="110" t="s">
        <v>38</v>
      </c>
      <c r="B14" s="113" t="s">
        <v>165</v>
      </c>
      <c r="C14" s="109" t="s">
        <v>43</v>
      </c>
      <c r="D14" s="52" t="s">
        <v>166</v>
      </c>
      <c r="E14" s="93" t="s">
        <v>167</v>
      </c>
      <c r="F14" s="106">
        <v>4</v>
      </c>
      <c r="G14" s="36">
        <v>1076.9100000000001</v>
      </c>
      <c r="H14" s="36">
        <f t="shared" ref="H14" si="0">ROUND(G14*(1+$J$8),2)</f>
        <v>1399.98</v>
      </c>
      <c r="I14" s="36">
        <f>F14*G14</f>
        <v>4307.6400000000003</v>
      </c>
      <c r="J14" s="36">
        <f>ROUND(F14*H14,2)</f>
        <v>5599.92</v>
      </c>
      <c r="K14" s="92"/>
      <c r="M14" s="80"/>
    </row>
    <row r="15" spans="1:13" s="84" customFormat="1">
      <c r="A15" s="56">
        <v>3</v>
      </c>
      <c r="B15" s="76"/>
      <c r="C15" s="56"/>
      <c r="D15" s="57" t="s">
        <v>90</v>
      </c>
      <c r="E15" s="61"/>
      <c r="F15" s="58"/>
      <c r="G15" s="58"/>
      <c r="H15" s="58"/>
      <c r="I15" s="58"/>
      <c r="J15" s="58"/>
      <c r="K15" s="104">
        <v>9234.4</v>
      </c>
      <c r="L15" s="82"/>
      <c r="M15" s="83"/>
    </row>
    <row r="16" spans="1:13" s="74" customFormat="1" ht="38.25">
      <c r="A16" s="109" t="s">
        <v>84</v>
      </c>
      <c r="B16" s="48">
        <v>97647</v>
      </c>
      <c r="C16" s="109" t="s">
        <v>102</v>
      </c>
      <c r="D16" s="108" t="s">
        <v>105</v>
      </c>
      <c r="E16" s="78" t="s">
        <v>17</v>
      </c>
      <c r="F16" s="81">
        <v>370</v>
      </c>
      <c r="G16" s="36">
        <v>2.11</v>
      </c>
      <c r="H16" s="36">
        <f t="shared" ref="H16:H24" si="1">ROUND(G16*(1+$J$8),2)</f>
        <v>2.74</v>
      </c>
      <c r="I16" s="36">
        <f t="shared" ref="I16:I24" si="2">F16*G16</f>
        <v>780.69999999999993</v>
      </c>
      <c r="J16" s="36">
        <f t="shared" ref="J16:J24" si="3">ROUND(F16*H16,2)</f>
        <v>1013.8</v>
      </c>
      <c r="K16" s="104"/>
      <c r="L16" s="79"/>
      <c r="M16" s="80"/>
    </row>
    <row r="17" spans="1:13" s="74" customFormat="1" ht="38.25">
      <c r="A17" s="109" t="s">
        <v>170</v>
      </c>
      <c r="B17" s="48">
        <v>97650</v>
      </c>
      <c r="C17" s="109" t="s">
        <v>102</v>
      </c>
      <c r="D17" s="108" t="s">
        <v>107</v>
      </c>
      <c r="E17" s="78" t="s">
        <v>17</v>
      </c>
      <c r="F17" s="81">
        <v>370</v>
      </c>
      <c r="G17" s="36">
        <v>4.55</v>
      </c>
      <c r="H17" s="36">
        <f t="shared" si="1"/>
        <v>5.92</v>
      </c>
      <c r="I17" s="36">
        <f t="shared" si="2"/>
        <v>1683.5</v>
      </c>
      <c r="J17" s="36">
        <f t="shared" si="3"/>
        <v>2190.4</v>
      </c>
      <c r="K17" s="92"/>
      <c r="L17" s="79"/>
      <c r="M17" s="80"/>
    </row>
    <row r="18" spans="1:13" s="74" customFormat="1" ht="38.25">
      <c r="A18" s="109" t="s">
        <v>171</v>
      </c>
      <c r="B18" s="48">
        <v>97651</v>
      </c>
      <c r="C18" s="109" t="s">
        <v>102</v>
      </c>
      <c r="D18" s="108" t="s">
        <v>108</v>
      </c>
      <c r="E18" s="78" t="s">
        <v>16</v>
      </c>
      <c r="F18" s="81">
        <v>2</v>
      </c>
      <c r="G18" s="36">
        <v>50.42</v>
      </c>
      <c r="H18" s="36">
        <f t="shared" si="1"/>
        <v>65.55</v>
      </c>
      <c r="I18" s="36">
        <f t="shared" si="2"/>
        <v>100.84</v>
      </c>
      <c r="J18" s="36">
        <f t="shared" si="3"/>
        <v>131.1</v>
      </c>
      <c r="K18" s="92"/>
      <c r="L18" s="79"/>
      <c r="M18" s="80"/>
    </row>
    <row r="19" spans="1:13" s="74" customFormat="1" ht="25.5">
      <c r="A19" s="109" t="s">
        <v>172</v>
      </c>
      <c r="B19" s="48" t="s">
        <v>91</v>
      </c>
      <c r="C19" s="109" t="s">
        <v>43</v>
      </c>
      <c r="D19" s="108" t="s">
        <v>92</v>
      </c>
      <c r="E19" s="78" t="s">
        <v>17</v>
      </c>
      <c r="F19" s="81">
        <v>42.25</v>
      </c>
      <c r="G19" s="36">
        <v>12.62</v>
      </c>
      <c r="H19" s="36">
        <f t="shared" si="1"/>
        <v>16.41</v>
      </c>
      <c r="I19" s="36">
        <f t="shared" si="2"/>
        <v>533.19499999999994</v>
      </c>
      <c r="J19" s="36">
        <f t="shared" si="3"/>
        <v>693.32</v>
      </c>
      <c r="K19" s="92"/>
      <c r="L19" s="79"/>
      <c r="M19" s="80"/>
    </row>
    <row r="20" spans="1:13" s="74" customFormat="1" ht="38.25">
      <c r="A20" s="109" t="s">
        <v>173</v>
      </c>
      <c r="B20" s="48">
        <v>97640</v>
      </c>
      <c r="C20" s="109" t="s">
        <v>102</v>
      </c>
      <c r="D20" s="108" t="s">
        <v>109</v>
      </c>
      <c r="E20" s="78" t="s">
        <v>17</v>
      </c>
      <c r="F20" s="81">
        <v>94.06</v>
      </c>
      <c r="G20" s="36">
        <v>1.05</v>
      </c>
      <c r="H20" s="36">
        <f t="shared" si="1"/>
        <v>1.37</v>
      </c>
      <c r="I20" s="36">
        <f t="shared" si="2"/>
        <v>98.763000000000005</v>
      </c>
      <c r="J20" s="36">
        <f t="shared" si="3"/>
        <v>128.86000000000001</v>
      </c>
      <c r="K20" s="92"/>
      <c r="L20" s="79"/>
      <c r="M20" s="80"/>
    </row>
    <row r="21" spans="1:13" s="74" customFormat="1" ht="25.5">
      <c r="A21" s="109" t="s">
        <v>174</v>
      </c>
      <c r="B21" s="48" t="s">
        <v>93</v>
      </c>
      <c r="C21" s="48" t="s">
        <v>43</v>
      </c>
      <c r="D21" s="108" t="s">
        <v>94</v>
      </c>
      <c r="E21" s="78" t="s">
        <v>19</v>
      </c>
      <c r="F21" s="81">
        <v>22</v>
      </c>
      <c r="G21" s="36">
        <v>5.6</v>
      </c>
      <c r="H21" s="36">
        <f t="shared" si="1"/>
        <v>7.28</v>
      </c>
      <c r="I21" s="36">
        <f t="shared" si="2"/>
        <v>123.19999999999999</v>
      </c>
      <c r="J21" s="36">
        <f t="shared" si="3"/>
        <v>160.16</v>
      </c>
      <c r="K21" s="92"/>
      <c r="L21" s="79"/>
      <c r="M21" s="80"/>
    </row>
    <row r="22" spans="1:13" s="74" customFormat="1" ht="25.5">
      <c r="A22" s="109" t="s">
        <v>175</v>
      </c>
      <c r="B22" s="48" t="s">
        <v>95</v>
      </c>
      <c r="C22" s="48" t="s">
        <v>43</v>
      </c>
      <c r="D22" s="108" t="s">
        <v>96</v>
      </c>
      <c r="E22" s="78" t="s">
        <v>19</v>
      </c>
      <c r="F22" s="81">
        <v>27</v>
      </c>
      <c r="G22" s="36">
        <v>3.5</v>
      </c>
      <c r="H22" s="36">
        <f t="shared" si="1"/>
        <v>4.55</v>
      </c>
      <c r="I22" s="36">
        <f t="shared" si="2"/>
        <v>94.5</v>
      </c>
      <c r="J22" s="36">
        <f t="shared" si="3"/>
        <v>122.85</v>
      </c>
      <c r="K22" s="92"/>
      <c r="L22" s="79"/>
      <c r="M22" s="80"/>
    </row>
    <row r="23" spans="1:13" s="74" customFormat="1" ht="25.5">
      <c r="A23" s="109" t="s">
        <v>176</v>
      </c>
      <c r="B23" s="48" t="s">
        <v>97</v>
      </c>
      <c r="C23" s="48" t="s">
        <v>43</v>
      </c>
      <c r="D23" s="108" t="s">
        <v>98</v>
      </c>
      <c r="E23" s="78" t="s">
        <v>19</v>
      </c>
      <c r="F23" s="81">
        <v>60</v>
      </c>
      <c r="G23" s="36">
        <v>3.92</v>
      </c>
      <c r="H23" s="36">
        <f t="shared" si="1"/>
        <v>5.0999999999999996</v>
      </c>
      <c r="I23" s="36">
        <f t="shared" si="2"/>
        <v>235.2</v>
      </c>
      <c r="J23" s="36">
        <f t="shared" si="3"/>
        <v>306</v>
      </c>
      <c r="K23" s="92"/>
      <c r="L23" s="79"/>
      <c r="M23" s="80"/>
    </row>
    <row r="24" spans="1:13" s="74" customFormat="1" ht="25.5">
      <c r="A24" s="109" t="s">
        <v>177</v>
      </c>
      <c r="B24" s="48" t="s">
        <v>110</v>
      </c>
      <c r="C24" s="48" t="s">
        <v>43</v>
      </c>
      <c r="D24" s="108" t="s">
        <v>111</v>
      </c>
      <c r="E24" s="78" t="s">
        <v>17</v>
      </c>
      <c r="F24" s="81">
        <v>616.47</v>
      </c>
      <c r="G24" s="36">
        <v>5.6</v>
      </c>
      <c r="H24" s="36">
        <f t="shared" si="1"/>
        <v>7.28</v>
      </c>
      <c r="I24" s="36">
        <f t="shared" si="2"/>
        <v>3452.232</v>
      </c>
      <c r="J24" s="36">
        <f t="shared" si="3"/>
        <v>4487.8999999999996</v>
      </c>
      <c r="K24" s="92"/>
      <c r="L24" s="79"/>
      <c r="M24" s="80"/>
    </row>
    <row r="25" spans="1:13" s="74" customFormat="1">
      <c r="A25" s="56">
        <v>4</v>
      </c>
      <c r="B25" s="76"/>
      <c r="C25" s="56"/>
      <c r="D25" s="57" t="s">
        <v>99</v>
      </c>
      <c r="E25" s="61"/>
      <c r="F25" s="58"/>
      <c r="G25" s="58"/>
      <c r="H25" s="58"/>
      <c r="I25" s="58"/>
      <c r="J25" s="58"/>
      <c r="K25" s="92">
        <f>SUM(J26:J26)</f>
        <v>2126.67</v>
      </c>
      <c r="L25" s="79"/>
      <c r="M25" s="80"/>
    </row>
    <row r="26" spans="1:13" s="74" customFormat="1" ht="38.25">
      <c r="A26" s="109" t="s">
        <v>31</v>
      </c>
      <c r="B26" s="48">
        <v>72850</v>
      </c>
      <c r="C26" s="109" t="s">
        <v>102</v>
      </c>
      <c r="D26" s="108" t="s">
        <v>112</v>
      </c>
      <c r="E26" s="112" t="s">
        <v>18</v>
      </c>
      <c r="F26" s="81">
        <v>148.19999999999999</v>
      </c>
      <c r="G26" s="36">
        <v>11.04</v>
      </c>
      <c r="H26" s="36">
        <f t="shared" ref="H26" si="4">ROUND(G26*(1+$J$8),2)</f>
        <v>14.35</v>
      </c>
      <c r="I26" s="36">
        <f t="shared" ref="I26" si="5">F26*G26</f>
        <v>1636.1279999999997</v>
      </c>
      <c r="J26" s="36">
        <f t="shared" ref="J26" si="6">ROUND(F26*H26,2)</f>
        <v>2126.67</v>
      </c>
      <c r="K26" s="92"/>
      <c r="L26" s="79"/>
      <c r="M26" s="80"/>
    </row>
    <row r="27" spans="1:13">
      <c r="A27" s="56">
        <v>5</v>
      </c>
      <c r="B27" s="76"/>
      <c r="C27" s="56"/>
      <c r="D27" s="57" t="s">
        <v>113</v>
      </c>
      <c r="E27" s="61"/>
      <c r="F27" s="58"/>
      <c r="G27" s="58"/>
      <c r="H27" s="58"/>
      <c r="I27" s="58"/>
      <c r="J27" s="58"/>
      <c r="K27" s="86">
        <v>22789.77</v>
      </c>
      <c r="M27" s="87"/>
    </row>
    <row r="28" spans="1:13" s="74" customFormat="1" ht="51">
      <c r="A28" s="109" t="s">
        <v>45</v>
      </c>
      <c r="B28" s="48">
        <v>97063</v>
      </c>
      <c r="C28" s="109" t="s">
        <v>102</v>
      </c>
      <c r="D28" s="108" t="s">
        <v>114</v>
      </c>
      <c r="E28" s="78" t="s">
        <v>17</v>
      </c>
      <c r="F28" s="81">
        <v>739.15</v>
      </c>
      <c r="G28" s="36">
        <v>7.62</v>
      </c>
      <c r="H28" s="36">
        <f t="shared" ref="H28:H67" si="7">ROUND(G28*(1+$J$8),2)</f>
        <v>9.91</v>
      </c>
      <c r="I28" s="36">
        <f>F28*G28</f>
        <v>5632.3230000000003</v>
      </c>
      <c r="J28" s="36">
        <f t="shared" ref="J28:J55" si="8">ROUND(F28*H28,2)</f>
        <v>7324.98</v>
      </c>
      <c r="K28" s="92"/>
      <c r="M28" s="80"/>
    </row>
    <row r="29" spans="1:13" s="74" customFormat="1" ht="38.25">
      <c r="A29" s="109" t="s">
        <v>178</v>
      </c>
      <c r="B29" s="169">
        <v>97066</v>
      </c>
      <c r="C29" s="109" t="s">
        <v>102</v>
      </c>
      <c r="D29" s="46" t="s">
        <v>115</v>
      </c>
      <c r="E29" s="78" t="s">
        <v>17</v>
      </c>
      <c r="F29" s="81">
        <v>134.49</v>
      </c>
      <c r="G29" s="36">
        <v>46.68</v>
      </c>
      <c r="H29" s="36">
        <f t="shared" si="7"/>
        <v>60.68</v>
      </c>
      <c r="I29" s="36">
        <f>F29*G29</f>
        <v>6277.9932000000008</v>
      </c>
      <c r="J29" s="36">
        <f t="shared" si="8"/>
        <v>8160.85</v>
      </c>
      <c r="K29" s="92"/>
      <c r="M29" s="80"/>
    </row>
    <row r="30" spans="1:13" s="74" customFormat="1">
      <c r="A30" s="109" t="s">
        <v>179</v>
      </c>
      <c r="B30" s="48">
        <v>97062</v>
      </c>
      <c r="C30" s="109" t="s">
        <v>102</v>
      </c>
      <c r="D30" s="108" t="s">
        <v>116</v>
      </c>
      <c r="E30" s="78" t="s">
        <v>17</v>
      </c>
      <c r="F30" s="81">
        <v>652.77</v>
      </c>
      <c r="G30" s="36">
        <v>4.4000000000000004</v>
      </c>
      <c r="H30" s="36">
        <f>ROUND(G30*(1+$J$8),2)</f>
        <v>5.72</v>
      </c>
      <c r="I30" s="36">
        <f>F30*G30</f>
        <v>2872.1880000000001</v>
      </c>
      <c r="J30" s="36">
        <f t="shared" si="8"/>
        <v>3733.84</v>
      </c>
      <c r="K30" s="92"/>
      <c r="M30" s="80"/>
    </row>
    <row r="31" spans="1:13" s="74" customFormat="1" ht="25.5">
      <c r="A31" s="109" t="s">
        <v>180</v>
      </c>
      <c r="B31" s="77" t="s">
        <v>117</v>
      </c>
      <c r="C31" s="48" t="s">
        <v>43</v>
      </c>
      <c r="D31" s="108" t="s">
        <v>118</v>
      </c>
      <c r="E31" s="78" t="s">
        <v>119</v>
      </c>
      <c r="F31" s="81">
        <v>739.15</v>
      </c>
      <c r="G31" s="36">
        <v>3.99</v>
      </c>
      <c r="H31" s="36">
        <f>ROUND(G31*(1+$I$8),2)</f>
        <v>4.83</v>
      </c>
      <c r="I31" s="36">
        <f>F31*G31</f>
        <v>2949.2085000000002</v>
      </c>
      <c r="J31" s="36">
        <f t="shared" ref="J31" si="9">ROUND(F31*H31,2)</f>
        <v>3570.09</v>
      </c>
      <c r="K31" s="92"/>
      <c r="M31" s="80"/>
    </row>
    <row r="32" spans="1:13">
      <c r="A32" s="56">
        <v>6</v>
      </c>
      <c r="B32" s="76"/>
      <c r="C32" s="56"/>
      <c r="D32" s="57" t="s">
        <v>124</v>
      </c>
      <c r="E32" s="61"/>
      <c r="F32" s="58"/>
      <c r="G32" s="58"/>
      <c r="H32" s="58"/>
      <c r="I32" s="58"/>
      <c r="J32" s="58"/>
      <c r="K32" s="86">
        <v>166113.81</v>
      </c>
      <c r="M32" s="87"/>
    </row>
    <row r="33" spans="1:13" s="74" customFormat="1" ht="38.25">
      <c r="A33" s="109" t="s">
        <v>46</v>
      </c>
      <c r="B33" s="169">
        <v>92582</v>
      </c>
      <c r="C33" s="109" t="s">
        <v>102</v>
      </c>
      <c r="D33" s="46" t="s">
        <v>125</v>
      </c>
      <c r="E33" s="78" t="s">
        <v>16</v>
      </c>
      <c r="F33" s="81">
        <v>2</v>
      </c>
      <c r="G33" s="36">
        <v>424.89</v>
      </c>
      <c r="H33" s="36">
        <f>ROUND(G33*(1+$J$8),2)</f>
        <v>552.36</v>
      </c>
      <c r="I33" s="36">
        <f>F33*G33</f>
        <v>849.78</v>
      </c>
      <c r="J33" s="36">
        <f>ROUND(F33*H33,2)</f>
        <v>1104.72</v>
      </c>
      <c r="K33" s="92"/>
      <c r="M33" s="80"/>
    </row>
    <row r="34" spans="1:13" s="74" customFormat="1" ht="63.75">
      <c r="A34" s="109" t="s">
        <v>181</v>
      </c>
      <c r="B34" s="169">
        <v>92580</v>
      </c>
      <c r="C34" s="109" t="s">
        <v>102</v>
      </c>
      <c r="D34" s="46" t="s">
        <v>126</v>
      </c>
      <c r="E34" s="78" t="s">
        <v>17</v>
      </c>
      <c r="F34" s="81">
        <v>383.4</v>
      </c>
      <c r="G34" s="36">
        <v>28.7</v>
      </c>
      <c r="H34" s="36">
        <f t="shared" ref="H34:H36" si="10">ROUND(G34*(1+$J$8),2)</f>
        <v>37.31</v>
      </c>
      <c r="I34" s="36">
        <f t="shared" ref="I34:I35" si="11">F34*G34</f>
        <v>11003.58</v>
      </c>
      <c r="J34" s="36">
        <f t="shared" ref="J34:J35" si="12">ROUND(F34*H34,2)</f>
        <v>14304.65</v>
      </c>
      <c r="K34" s="92"/>
      <c r="M34" s="80"/>
    </row>
    <row r="35" spans="1:13" s="74" customFormat="1" ht="38.25">
      <c r="A35" s="109" t="s">
        <v>182</v>
      </c>
      <c r="B35" s="169">
        <v>94216</v>
      </c>
      <c r="C35" s="109" t="s">
        <v>102</v>
      </c>
      <c r="D35" s="46" t="s">
        <v>127</v>
      </c>
      <c r="E35" s="78" t="s">
        <v>17</v>
      </c>
      <c r="F35" s="81">
        <v>383.4</v>
      </c>
      <c r="G35" s="36">
        <v>108.83</v>
      </c>
      <c r="H35" s="36">
        <f t="shared" si="10"/>
        <v>141.47999999999999</v>
      </c>
      <c r="I35" s="36">
        <f t="shared" si="11"/>
        <v>41725.421999999999</v>
      </c>
      <c r="J35" s="36">
        <f t="shared" si="12"/>
        <v>54243.43</v>
      </c>
      <c r="K35" s="92"/>
      <c r="M35" s="80"/>
    </row>
    <row r="36" spans="1:13" s="74" customFormat="1" ht="25.5">
      <c r="A36" s="109" t="s">
        <v>183</v>
      </c>
      <c r="B36" s="85" t="s">
        <v>128</v>
      </c>
      <c r="C36" s="48" t="s">
        <v>43</v>
      </c>
      <c r="D36" s="46" t="s">
        <v>129</v>
      </c>
      <c r="E36" s="78" t="s">
        <v>19</v>
      </c>
      <c r="F36" s="81">
        <v>21.02</v>
      </c>
      <c r="G36" s="36">
        <v>30.56</v>
      </c>
      <c r="H36" s="36">
        <f t="shared" si="10"/>
        <v>39.729999999999997</v>
      </c>
      <c r="I36" s="36">
        <f t="shared" ref="I36" si="13">F36*G36</f>
        <v>642.37119999999993</v>
      </c>
      <c r="J36" s="36">
        <f t="shared" ref="J36" si="14">ROUND(F36*H36,2)</f>
        <v>835.12</v>
      </c>
      <c r="K36" s="92"/>
      <c r="M36" s="80"/>
    </row>
    <row r="37" spans="1:13" s="74" customFormat="1" ht="25.5">
      <c r="A37" s="109" t="s">
        <v>184</v>
      </c>
      <c r="B37" s="48">
        <v>96117</v>
      </c>
      <c r="C37" s="109" t="s">
        <v>102</v>
      </c>
      <c r="D37" s="108" t="s">
        <v>130</v>
      </c>
      <c r="E37" s="78" t="s">
        <v>17</v>
      </c>
      <c r="F37" s="81">
        <v>396.38</v>
      </c>
      <c r="G37" s="36">
        <v>112.45</v>
      </c>
      <c r="H37" s="36">
        <f>ROUND(G37*(1+$J$8),2)</f>
        <v>146.19</v>
      </c>
      <c r="I37" s="36">
        <f>F37*G37</f>
        <v>44572.931000000004</v>
      </c>
      <c r="J37" s="36">
        <f>ROUND(F37*H37,2)</f>
        <v>57946.79</v>
      </c>
      <c r="K37" s="92"/>
      <c r="M37" s="80"/>
    </row>
    <row r="38" spans="1:13" s="74" customFormat="1" ht="25.5">
      <c r="A38" s="109" t="s">
        <v>185</v>
      </c>
      <c r="B38" s="48">
        <v>96122</v>
      </c>
      <c r="C38" s="109" t="s">
        <v>102</v>
      </c>
      <c r="D38" s="108" t="s">
        <v>131</v>
      </c>
      <c r="E38" s="78" t="s">
        <v>19</v>
      </c>
      <c r="F38" s="81">
        <v>99.76</v>
      </c>
      <c r="G38" s="36">
        <v>27.29</v>
      </c>
      <c r="H38" s="36">
        <f t="shared" ref="H38:H43" si="15">ROUND(G38*(1+$J$8),2)</f>
        <v>35.479999999999997</v>
      </c>
      <c r="I38" s="36">
        <f t="shared" ref="I38:I39" si="16">F38*G38</f>
        <v>2722.4504000000002</v>
      </c>
      <c r="J38" s="36">
        <f t="shared" ref="J38:J39" si="17">ROUND(F38*H38,2)</f>
        <v>3539.48</v>
      </c>
      <c r="K38" s="92"/>
      <c r="M38" s="80"/>
    </row>
    <row r="39" spans="1:13" s="74" customFormat="1" ht="38.25">
      <c r="A39" s="109" t="s">
        <v>186</v>
      </c>
      <c r="B39" s="48">
        <v>96116</v>
      </c>
      <c r="C39" s="109" t="s">
        <v>102</v>
      </c>
      <c r="D39" s="108" t="s">
        <v>132</v>
      </c>
      <c r="E39" s="78" t="s">
        <v>17</v>
      </c>
      <c r="F39" s="81">
        <v>621.02</v>
      </c>
      <c r="G39" s="36">
        <v>32.69</v>
      </c>
      <c r="H39" s="36">
        <f t="shared" si="15"/>
        <v>42.5</v>
      </c>
      <c r="I39" s="36">
        <f t="shared" si="16"/>
        <v>20301.143799999998</v>
      </c>
      <c r="J39" s="36">
        <f t="shared" si="17"/>
        <v>26393.35</v>
      </c>
      <c r="K39" s="92"/>
      <c r="M39" s="80"/>
    </row>
    <row r="40" spans="1:13" s="74" customFormat="1" ht="25.5">
      <c r="A40" s="109" t="s">
        <v>187</v>
      </c>
      <c r="B40" s="48">
        <v>96121</v>
      </c>
      <c r="C40" s="109" t="s">
        <v>102</v>
      </c>
      <c r="D40" s="108" t="s">
        <v>133</v>
      </c>
      <c r="E40" s="78" t="s">
        <v>19</v>
      </c>
      <c r="F40" s="81">
        <v>184.88</v>
      </c>
      <c r="G40" s="36">
        <v>6.46</v>
      </c>
      <c r="H40" s="36">
        <f t="shared" si="15"/>
        <v>8.4</v>
      </c>
      <c r="I40" s="36">
        <f t="shared" ref="I40:I43" si="18">F40*G40</f>
        <v>1194.3247999999999</v>
      </c>
      <c r="J40" s="36">
        <f t="shared" ref="J40:J43" si="19">ROUND(F40*H40,2)</f>
        <v>1552.99</v>
      </c>
      <c r="K40" s="92"/>
      <c r="M40" s="80"/>
    </row>
    <row r="41" spans="1:13" s="74" customFormat="1" ht="38.25">
      <c r="A41" s="109" t="s">
        <v>188</v>
      </c>
      <c r="B41" s="48">
        <v>94229</v>
      </c>
      <c r="C41" s="109" t="s">
        <v>102</v>
      </c>
      <c r="D41" s="108" t="s">
        <v>134</v>
      </c>
      <c r="E41" s="78" t="s">
        <v>19</v>
      </c>
      <c r="F41" s="81">
        <v>22</v>
      </c>
      <c r="G41" s="36">
        <v>96.69</v>
      </c>
      <c r="H41" s="36">
        <f t="shared" si="15"/>
        <v>125.7</v>
      </c>
      <c r="I41" s="36">
        <f t="shared" si="18"/>
        <v>2127.1799999999998</v>
      </c>
      <c r="J41" s="36">
        <f t="shared" si="19"/>
        <v>2765.4</v>
      </c>
      <c r="K41" s="92"/>
      <c r="M41" s="80"/>
    </row>
    <row r="42" spans="1:13" s="74" customFormat="1" ht="25.5">
      <c r="A42" s="109" t="s">
        <v>189</v>
      </c>
      <c r="B42" s="48">
        <v>83671</v>
      </c>
      <c r="C42" s="109" t="s">
        <v>102</v>
      </c>
      <c r="D42" s="108" t="s">
        <v>135</v>
      </c>
      <c r="E42" s="78" t="s">
        <v>19</v>
      </c>
      <c r="F42" s="81">
        <v>27</v>
      </c>
      <c r="G42" s="36">
        <v>40.75</v>
      </c>
      <c r="H42" s="36">
        <f t="shared" si="15"/>
        <v>52.98</v>
      </c>
      <c r="I42" s="36">
        <f t="shared" si="18"/>
        <v>1100.25</v>
      </c>
      <c r="J42" s="36">
        <f t="shared" si="19"/>
        <v>1430.46</v>
      </c>
      <c r="K42" s="92"/>
      <c r="M42" s="80"/>
    </row>
    <row r="43" spans="1:13" s="74" customFormat="1" ht="38.25">
      <c r="A43" s="109" t="s">
        <v>190</v>
      </c>
      <c r="B43" s="48">
        <v>94231</v>
      </c>
      <c r="C43" s="109" t="s">
        <v>102</v>
      </c>
      <c r="D43" s="108" t="s">
        <v>136</v>
      </c>
      <c r="E43" s="78" t="s">
        <v>19</v>
      </c>
      <c r="F43" s="81">
        <v>60</v>
      </c>
      <c r="G43" s="36">
        <v>25.61</v>
      </c>
      <c r="H43" s="36">
        <f t="shared" si="15"/>
        <v>33.29</v>
      </c>
      <c r="I43" s="36">
        <f t="shared" si="18"/>
        <v>1536.6</v>
      </c>
      <c r="J43" s="36">
        <f t="shared" si="19"/>
        <v>1997.4</v>
      </c>
      <c r="K43" s="92"/>
      <c r="M43" s="80"/>
    </row>
    <row r="44" spans="1:13" s="89" customFormat="1">
      <c r="A44" s="56">
        <v>7</v>
      </c>
      <c r="B44" s="76"/>
      <c r="C44" s="56"/>
      <c r="D44" s="57" t="s">
        <v>120</v>
      </c>
      <c r="E44" s="61"/>
      <c r="F44" s="58"/>
      <c r="G44" s="58"/>
      <c r="H44" s="59"/>
      <c r="I44" s="59"/>
      <c r="J44" s="59"/>
      <c r="K44" s="88">
        <f>J45</f>
        <v>1603.68</v>
      </c>
      <c r="M44" s="90"/>
    </row>
    <row r="45" spans="1:13" s="74" customFormat="1" ht="76.5">
      <c r="A45" s="109" t="s">
        <v>35</v>
      </c>
      <c r="B45" s="48">
        <v>87472</v>
      </c>
      <c r="C45" s="109" t="s">
        <v>102</v>
      </c>
      <c r="D45" s="108" t="s">
        <v>121</v>
      </c>
      <c r="E45" s="50" t="s">
        <v>17</v>
      </c>
      <c r="F45" s="81">
        <v>41.12</v>
      </c>
      <c r="G45" s="36">
        <v>30</v>
      </c>
      <c r="H45" s="36">
        <f>ROUND(G45*(1+$J$8),2)</f>
        <v>39</v>
      </c>
      <c r="I45" s="36">
        <f t="shared" ref="I45" si="20">F45*G45</f>
        <v>1233.5999999999999</v>
      </c>
      <c r="J45" s="36">
        <f t="shared" ref="J45" si="21">ROUND(F45*H45,2)</f>
        <v>1603.68</v>
      </c>
      <c r="K45" s="92"/>
      <c r="M45" s="80"/>
    </row>
    <row r="46" spans="1:13" s="74" customFormat="1" ht="12.75" customHeight="1">
      <c r="A46" s="56">
        <v>8</v>
      </c>
      <c r="B46" s="76"/>
      <c r="C46" s="56"/>
      <c r="D46" s="57" t="s">
        <v>151</v>
      </c>
      <c r="E46" s="61"/>
      <c r="F46" s="61"/>
      <c r="G46" s="61"/>
      <c r="H46" s="61"/>
      <c r="I46" s="61"/>
      <c r="J46" s="61"/>
      <c r="K46" s="92">
        <f>SUM(J47:J53)</f>
        <v>12583.22</v>
      </c>
      <c r="M46" s="80"/>
    </row>
    <row r="47" spans="1:13" s="74" customFormat="1" ht="38.25" customHeight="1">
      <c r="A47" s="109" t="s">
        <v>36</v>
      </c>
      <c r="B47" s="48">
        <v>91926</v>
      </c>
      <c r="C47" s="109" t="s">
        <v>102</v>
      </c>
      <c r="D47" s="108" t="s">
        <v>154</v>
      </c>
      <c r="E47" s="112" t="s">
        <v>19</v>
      </c>
      <c r="F47" s="81">
        <v>1600</v>
      </c>
      <c r="G47" s="81">
        <v>2.21</v>
      </c>
      <c r="H47" s="36">
        <f t="shared" ref="H47:H52" si="22">ROUND(G47*(1+$J$8),2)</f>
        <v>2.87</v>
      </c>
      <c r="I47" s="36">
        <f t="shared" ref="I47:I52" si="23">F47*G47</f>
        <v>3536</v>
      </c>
      <c r="J47" s="36">
        <f t="shared" ref="J47:J53" si="24">ROUND(F47*H47,2)</f>
        <v>4592</v>
      </c>
      <c r="K47" s="92"/>
      <c r="M47" s="80"/>
    </row>
    <row r="48" spans="1:13" s="74" customFormat="1" ht="38.25" customHeight="1">
      <c r="A48" s="109" t="s">
        <v>44</v>
      </c>
      <c r="B48" s="48">
        <v>91928</v>
      </c>
      <c r="C48" s="109" t="s">
        <v>102</v>
      </c>
      <c r="D48" s="108" t="s">
        <v>155</v>
      </c>
      <c r="E48" s="112" t="s">
        <v>19</v>
      </c>
      <c r="F48" s="81">
        <v>200</v>
      </c>
      <c r="G48" s="81">
        <v>3.56</v>
      </c>
      <c r="H48" s="36">
        <f t="shared" si="22"/>
        <v>4.63</v>
      </c>
      <c r="I48" s="36">
        <f t="shared" si="23"/>
        <v>712</v>
      </c>
      <c r="J48" s="36">
        <f t="shared" si="24"/>
        <v>926</v>
      </c>
      <c r="K48" s="92"/>
      <c r="M48" s="80"/>
    </row>
    <row r="49" spans="1:13" s="74" customFormat="1" ht="38.25" customHeight="1">
      <c r="A49" s="109" t="s">
        <v>47</v>
      </c>
      <c r="B49" s="48">
        <v>91932</v>
      </c>
      <c r="C49" s="109" t="s">
        <v>102</v>
      </c>
      <c r="D49" s="108" t="s">
        <v>156</v>
      </c>
      <c r="E49" s="112" t="s">
        <v>19</v>
      </c>
      <c r="F49" s="81">
        <v>235</v>
      </c>
      <c r="G49" s="81">
        <v>7.87</v>
      </c>
      <c r="H49" s="36">
        <f t="shared" si="22"/>
        <v>10.23</v>
      </c>
      <c r="I49" s="36">
        <f t="shared" si="23"/>
        <v>1849.45</v>
      </c>
      <c r="J49" s="36">
        <f t="shared" si="24"/>
        <v>2404.0500000000002</v>
      </c>
      <c r="K49" s="92"/>
      <c r="M49" s="80"/>
    </row>
    <row r="50" spans="1:13" s="74" customFormat="1" ht="38.25" customHeight="1">
      <c r="A50" s="109" t="s">
        <v>48</v>
      </c>
      <c r="B50" s="48">
        <v>92981</v>
      </c>
      <c r="C50" s="109" t="s">
        <v>102</v>
      </c>
      <c r="D50" s="108" t="s">
        <v>157</v>
      </c>
      <c r="E50" s="112" t="s">
        <v>19</v>
      </c>
      <c r="F50" s="81">
        <v>55</v>
      </c>
      <c r="G50" s="81">
        <v>7.76</v>
      </c>
      <c r="H50" s="36">
        <f t="shared" si="22"/>
        <v>10.09</v>
      </c>
      <c r="I50" s="36">
        <f t="shared" si="23"/>
        <v>426.8</v>
      </c>
      <c r="J50" s="36">
        <f t="shared" si="24"/>
        <v>554.95000000000005</v>
      </c>
      <c r="K50" s="92"/>
      <c r="M50" s="80"/>
    </row>
    <row r="51" spans="1:13" s="74" customFormat="1" ht="38.25" customHeight="1">
      <c r="A51" s="109" t="s">
        <v>49</v>
      </c>
      <c r="B51" s="48">
        <v>92983</v>
      </c>
      <c r="C51" s="109" t="s">
        <v>102</v>
      </c>
      <c r="D51" s="108" t="s">
        <v>158</v>
      </c>
      <c r="E51" s="112" t="s">
        <v>19</v>
      </c>
      <c r="F51" s="81">
        <v>96</v>
      </c>
      <c r="G51" s="81">
        <v>13.61</v>
      </c>
      <c r="H51" s="36">
        <f t="shared" si="22"/>
        <v>17.690000000000001</v>
      </c>
      <c r="I51" s="36">
        <f t="shared" si="23"/>
        <v>1306.56</v>
      </c>
      <c r="J51" s="36">
        <f t="shared" si="24"/>
        <v>1698.24</v>
      </c>
      <c r="K51" s="92"/>
      <c r="M51" s="80"/>
    </row>
    <row r="52" spans="1:13" s="74" customFormat="1" ht="38.25" customHeight="1">
      <c r="A52" s="109" t="s">
        <v>50</v>
      </c>
      <c r="B52" s="48">
        <v>92985</v>
      </c>
      <c r="C52" s="109" t="s">
        <v>102</v>
      </c>
      <c r="D52" s="108" t="s">
        <v>159</v>
      </c>
      <c r="E52" s="112" t="s">
        <v>19</v>
      </c>
      <c r="F52" s="81">
        <v>12</v>
      </c>
      <c r="G52" s="81">
        <v>18.260000000000002</v>
      </c>
      <c r="H52" s="36">
        <f t="shared" si="22"/>
        <v>23.74</v>
      </c>
      <c r="I52" s="36">
        <f t="shared" si="23"/>
        <v>219.12</v>
      </c>
      <c r="J52" s="36">
        <f t="shared" si="24"/>
        <v>284.88</v>
      </c>
      <c r="K52" s="92"/>
      <c r="M52" s="80"/>
    </row>
    <row r="53" spans="1:13" s="74" customFormat="1" ht="38.25" customHeight="1">
      <c r="A53" s="109" t="s">
        <v>145</v>
      </c>
      <c r="B53" s="48">
        <v>92989</v>
      </c>
      <c r="C53" s="109" t="s">
        <v>102</v>
      </c>
      <c r="D53" s="108" t="s">
        <v>160</v>
      </c>
      <c r="E53" s="112" t="s">
        <v>19</v>
      </c>
      <c r="F53" s="81">
        <v>45</v>
      </c>
      <c r="G53" s="81">
        <v>36.29</v>
      </c>
      <c r="H53" s="36">
        <f>ROUND(G53*(1+$J$8),2)</f>
        <v>47.18</v>
      </c>
      <c r="I53" s="36">
        <f>F53*G53</f>
        <v>1633.05</v>
      </c>
      <c r="J53" s="36">
        <f t="shared" si="24"/>
        <v>2123.1</v>
      </c>
      <c r="K53" s="92"/>
      <c r="M53" s="80"/>
    </row>
    <row r="54" spans="1:13">
      <c r="A54" s="56">
        <v>9</v>
      </c>
      <c r="B54" s="76"/>
      <c r="C54" s="56"/>
      <c r="D54" s="57" t="s">
        <v>122</v>
      </c>
      <c r="E54" s="61"/>
      <c r="F54" s="58"/>
      <c r="G54" s="58"/>
      <c r="H54" s="58"/>
      <c r="I54" s="58"/>
      <c r="J54" s="58"/>
      <c r="K54" s="86">
        <f>SUM(J55:J55)</f>
        <v>3477.11</v>
      </c>
      <c r="M54" s="87"/>
    </row>
    <row r="55" spans="1:13" s="74" customFormat="1" ht="76.5">
      <c r="A55" s="109" t="s">
        <v>37</v>
      </c>
      <c r="B55" s="169">
        <v>87529</v>
      </c>
      <c r="C55" s="109" t="s">
        <v>102</v>
      </c>
      <c r="D55" s="46" t="s">
        <v>123</v>
      </c>
      <c r="E55" s="78" t="s">
        <v>17</v>
      </c>
      <c r="F55" s="81">
        <v>164.48</v>
      </c>
      <c r="G55" s="36">
        <v>16.260000000000002</v>
      </c>
      <c r="H55" s="36">
        <f t="shared" si="7"/>
        <v>21.14</v>
      </c>
      <c r="I55" s="36">
        <f>F55*G55</f>
        <v>2674.4448000000002</v>
      </c>
      <c r="J55" s="36">
        <f t="shared" si="8"/>
        <v>3477.11</v>
      </c>
      <c r="K55" s="92"/>
      <c r="M55" s="80"/>
    </row>
    <row r="56" spans="1:13" ht="12.75" customHeight="1">
      <c r="A56" s="56">
        <v>10</v>
      </c>
      <c r="B56" s="76"/>
      <c r="C56" s="56"/>
      <c r="D56" s="57" t="s">
        <v>191</v>
      </c>
      <c r="E56" s="61"/>
      <c r="F56" s="61"/>
      <c r="G56" s="61"/>
      <c r="H56" s="61"/>
      <c r="I56" s="61"/>
      <c r="J56" s="61"/>
      <c r="K56" s="86">
        <f>SUM(J57:J59)</f>
        <v>45884.06</v>
      </c>
      <c r="M56" s="87"/>
    </row>
    <row r="57" spans="1:13" s="74" customFormat="1" ht="25.5">
      <c r="A57" s="110" t="s">
        <v>32</v>
      </c>
      <c r="B57" s="170">
        <v>84187</v>
      </c>
      <c r="C57" s="109" t="s">
        <v>102</v>
      </c>
      <c r="D57" s="52" t="s">
        <v>162</v>
      </c>
      <c r="E57" s="93" t="s">
        <v>17</v>
      </c>
      <c r="F57" s="106">
        <v>671.99</v>
      </c>
      <c r="G57" s="36">
        <v>13.59</v>
      </c>
      <c r="H57" s="36">
        <f>ROUND(G57*(1+$J$8),2)</f>
        <v>17.670000000000002</v>
      </c>
      <c r="I57" s="36">
        <f t="shared" ref="I57:I58" si="25">F57*G57</f>
        <v>9132.3441000000003</v>
      </c>
      <c r="J57" s="36">
        <f t="shared" ref="J57:J59" si="26">ROUND(F57*H57,2)</f>
        <v>11874.06</v>
      </c>
      <c r="K57" s="92"/>
      <c r="M57" s="80"/>
    </row>
    <row r="58" spans="1:13" s="74" customFormat="1" ht="25.5">
      <c r="A58" s="110" t="s">
        <v>153</v>
      </c>
      <c r="B58" s="170">
        <v>84117</v>
      </c>
      <c r="C58" s="109" t="s">
        <v>102</v>
      </c>
      <c r="D58" s="52" t="s">
        <v>163</v>
      </c>
      <c r="E58" s="93" t="s">
        <v>17</v>
      </c>
      <c r="F58" s="106">
        <v>1000</v>
      </c>
      <c r="G58" s="36">
        <v>15.66</v>
      </c>
      <c r="H58" s="36">
        <f>ROUND(G58*(1+$J$8),2)</f>
        <v>20.36</v>
      </c>
      <c r="I58" s="36">
        <f t="shared" si="25"/>
        <v>15660</v>
      </c>
      <c r="J58" s="36">
        <f t="shared" si="26"/>
        <v>20360</v>
      </c>
      <c r="K58" s="92"/>
      <c r="M58" s="80"/>
    </row>
    <row r="59" spans="1:13" s="74" customFormat="1">
      <c r="A59" s="110" t="s">
        <v>152</v>
      </c>
      <c r="B59" s="170">
        <v>84120</v>
      </c>
      <c r="C59" s="109" t="s">
        <v>102</v>
      </c>
      <c r="D59" s="52" t="s">
        <v>164</v>
      </c>
      <c r="E59" s="93" t="s">
        <v>17</v>
      </c>
      <c r="F59" s="106">
        <v>1000</v>
      </c>
      <c r="G59" s="36">
        <v>10.5</v>
      </c>
      <c r="H59" s="36">
        <f t="shared" ref="H59" si="27">ROUND(G59*(1+$J$8),2)</f>
        <v>13.65</v>
      </c>
      <c r="I59" s="36">
        <f>F59*G59</f>
        <v>10500</v>
      </c>
      <c r="J59" s="36">
        <f t="shared" si="26"/>
        <v>13650</v>
      </c>
      <c r="K59" s="92"/>
      <c r="M59" s="80"/>
    </row>
    <row r="60" spans="1:13">
      <c r="A60" s="56">
        <v>11</v>
      </c>
      <c r="B60" s="76"/>
      <c r="C60" s="56"/>
      <c r="D60" s="57" t="s">
        <v>137</v>
      </c>
      <c r="E60" s="61"/>
      <c r="F60" s="58"/>
      <c r="G60" s="58"/>
      <c r="H60" s="58"/>
      <c r="I60" s="58"/>
      <c r="J60" s="58"/>
      <c r="K60" s="86">
        <f>SUM(J61:J67)</f>
        <v>37302.430000000008</v>
      </c>
      <c r="M60" s="87"/>
    </row>
    <row r="61" spans="1:13" s="75" customFormat="1">
      <c r="A61" s="109" t="s">
        <v>40</v>
      </c>
      <c r="B61" s="48" t="s">
        <v>138</v>
      </c>
      <c r="C61" s="109" t="s">
        <v>102</v>
      </c>
      <c r="D61" s="108" t="s">
        <v>139</v>
      </c>
      <c r="E61" s="112" t="s">
        <v>17</v>
      </c>
      <c r="F61" s="36">
        <v>28.66</v>
      </c>
      <c r="G61" s="36">
        <v>13.78</v>
      </c>
      <c r="H61" s="36">
        <f t="shared" ref="H61" si="28">ROUND(G61*(1+$J$8),2)</f>
        <v>17.91</v>
      </c>
      <c r="I61" s="36">
        <f t="shared" ref="I61" si="29">F61*G61</f>
        <v>394.9348</v>
      </c>
      <c r="J61" s="36">
        <f t="shared" ref="J61" si="30">ROUND(F61*H61,2)</f>
        <v>513.29999999999995</v>
      </c>
      <c r="K61" s="88"/>
      <c r="M61" s="51"/>
    </row>
    <row r="62" spans="1:13" s="74" customFormat="1" ht="38.25">
      <c r="A62" s="109" t="s">
        <v>192</v>
      </c>
      <c r="B62" s="48">
        <v>88431</v>
      </c>
      <c r="C62" s="109" t="s">
        <v>102</v>
      </c>
      <c r="D62" s="108" t="s">
        <v>140</v>
      </c>
      <c r="E62" s="112" t="s">
        <v>17</v>
      </c>
      <c r="F62" s="36">
        <v>950</v>
      </c>
      <c r="G62" s="36">
        <v>15.63</v>
      </c>
      <c r="H62" s="36">
        <f t="shared" si="7"/>
        <v>20.32</v>
      </c>
      <c r="I62" s="36">
        <f t="shared" ref="I62:I67" si="31">F62*G62</f>
        <v>14848.5</v>
      </c>
      <c r="J62" s="36">
        <f t="shared" ref="J62:J67" si="32">ROUND(F62*H62,2)</f>
        <v>19304</v>
      </c>
      <c r="K62" s="92"/>
      <c r="M62" s="51"/>
    </row>
    <row r="63" spans="1:13" s="74" customFormat="1" ht="38.25">
      <c r="A63" s="109" t="s">
        <v>193</v>
      </c>
      <c r="B63" s="48">
        <v>95622</v>
      </c>
      <c r="C63" s="109" t="s">
        <v>102</v>
      </c>
      <c r="D63" s="108" t="s">
        <v>141</v>
      </c>
      <c r="E63" s="112" t="s">
        <v>17</v>
      </c>
      <c r="F63" s="36">
        <v>1200</v>
      </c>
      <c r="G63" s="36">
        <v>9.41</v>
      </c>
      <c r="H63" s="36">
        <f t="shared" si="7"/>
        <v>12.23</v>
      </c>
      <c r="I63" s="36">
        <f t="shared" ref="I63:I64" si="33">F63*G63</f>
        <v>11292</v>
      </c>
      <c r="J63" s="36">
        <f t="shared" ref="J63:J64" si="34">ROUND(F63*H63,2)</f>
        <v>14676</v>
      </c>
      <c r="K63" s="92"/>
      <c r="M63" s="51"/>
    </row>
    <row r="64" spans="1:13" s="74" customFormat="1" ht="25.5">
      <c r="A64" s="109" t="s">
        <v>194</v>
      </c>
      <c r="B64" s="48">
        <v>88415</v>
      </c>
      <c r="C64" s="109" t="s">
        <v>102</v>
      </c>
      <c r="D64" s="108" t="s">
        <v>142</v>
      </c>
      <c r="E64" s="112" t="s">
        <v>17</v>
      </c>
      <c r="F64" s="36">
        <v>739.15</v>
      </c>
      <c r="G64" s="36">
        <v>2.15</v>
      </c>
      <c r="H64" s="36">
        <f t="shared" si="7"/>
        <v>2.8</v>
      </c>
      <c r="I64" s="36">
        <f t="shared" si="33"/>
        <v>1589.1724999999999</v>
      </c>
      <c r="J64" s="36">
        <f t="shared" si="34"/>
        <v>2069.62</v>
      </c>
      <c r="K64" s="92"/>
      <c r="M64" s="51"/>
    </row>
    <row r="65" spans="1:13" s="74" customFormat="1" ht="25.5">
      <c r="A65" s="109" t="s">
        <v>195</v>
      </c>
      <c r="B65" s="48">
        <v>84659</v>
      </c>
      <c r="C65" s="109" t="s">
        <v>102</v>
      </c>
      <c r="D65" s="108" t="s">
        <v>143</v>
      </c>
      <c r="E65" s="112" t="s">
        <v>17</v>
      </c>
      <c r="F65" s="36">
        <v>28.66</v>
      </c>
      <c r="G65" s="36">
        <v>13.2</v>
      </c>
      <c r="H65" s="36">
        <f t="shared" si="7"/>
        <v>17.16</v>
      </c>
      <c r="I65" s="36">
        <f t="shared" si="31"/>
        <v>378.31199999999995</v>
      </c>
      <c r="J65" s="36">
        <f t="shared" si="32"/>
        <v>491.81</v>
      </c>
      <c r="K65" s="92"/>
      <c r="M65" s="51"/>
    </row>
    <row r="66" spans="1:13" s="74" customFormat="1" ht="25.5">
      <c r="A66" s="109" t="s">
        <v>196</v>
      </c>
      <c r="B66" s="48" t="s">
        <v>144</v>
      </c>
      <c r="C66" s="109" t="s">
        <v>102</v>
      </c>
      <c r="D66" s="108" t="s">
        <v>146</v>
      </c>
      <c r="E66" s="112" t="s">
        <v>17</v>
      </c>
      <c r="F66" s="36">
        <v>5.03</v>
      </c>
      <c r="G66" s="36">
        <v>21.14</v>
      </c>
      <c r="H66" s="36">
        <f t="shared" si="7"/>
        <v>27.48</v>
      </c>
      <c r="I66" s="36">
        <f t="shared" si="31"/>
        <v>106.33420000000001</v>
      </c>
      <c r="J66" s="36">
        <f t="shared" si="32"/>
        <v>138.22</v>
      </c>
      <c r="K66" s="92"/>
      <c r="M66" s="51"/>
    </row>
    <row r="67" spans="1:13" s="74" customFormat="1">
      <c r="A67" s="109" t="s">
        <v>197</v>
      </c>
      <c r="B67" s="77" t="s">
        <v>147</v>
      </c>
      <c r="C67" s="48" t="s">
        <v>43</v>
      </c>
      <c r="D67" s="108" t="s">
        <v>148</v>
      </c>
      <c r="E67" s="112" t="s">
        <v>17</v>
      </c>
      <c r="F67" s="36">
        <v>28.66</v>
      </c>
      <c r="G67" s="36">
        <v>2.94</v>
      </c>
      <c r="H67" s="36">
        <f t="shared" si="7"/>
        <v>3.82</v>
      </c>
      <c r="I67" s="36">
        <f t="shared" si="31"/>
        <v>84.260400000000004</v>
      </c>
      <c r="J67" s="36">
        <f t="shared" si="32"/>
        <v>109.48</v>
      </c>
      <c r="K67" s="92"/>
      <c r="M67" s="51"/>
    </row>
    <row r="68" spans="1:13">
      <c r="A68" s="56">
        <v>12</v>
      </c>
      <c r="B68" s="76"/>
      <c r="C68" s="56"/>
      <c r="D68" s="57" t="s">
        <v>149</v>
      </c>
      <c r="E68" s="61"/>
      <c r="F68" s="58"/>
      <c r="G68" s="58"/>
      <c r="H68" s="58"/>
      <c r="I68" s="58"/>
      <c r="J68" s="58"/>
      <c r="K68" s="86">
        <f>SUM(J69:J69)</f>
        <v>3496.54</v>
      </c>
      <c r="M68" s="91"/>
    </row>
    <row r="69" spans="1:13" s="74" customFormat="1" ht="13.5" thickBot="1">
      <c r="A69" s="109" t="s">
        <v>161</v>
      </c>
      <c r="B69" s="48">
        <v>9537</v>
      </c>
      <c r="C69" s="109" t="s">
        <v>102</v>
      </c>
      <c r="D69" s="49" t="s">
        <v>150</v>
      </c>
      <c r="E69" s="112" t="s">
        <v>17</v>
      </c>
      <c r="F69" s="36">
        <v>1433.01</v>
      </c>
      <c r="G69" s="36">
        <v>1.88</v>
      </c>
      <c r="H69" s="36">
        <f>ROUND(G69*(1+$J$8),2)</f>
        <v>2.44</v>
      </c>
      <c r="I69" s="36">
        <f>F69*G69</f>
        <v>2694.0587999999998</v>
      </c>
      <c r="J69" s="36">
        <f>ROUND(F69*H69,2)</f>
        <v>3496.54</v>
      </c>
      <c r="K69" s="92"/>
      <c r="M69" s="51"/>
    </row>
    <row r="70" spans="1:13" ht="13.5" thickBot="1">
      <c r="A70" s="181" t="s">
        <v>14</v>
      </c>
      <c r="B70" s="182"/>
      <c r="C70" s="182"/>
      <c r="D70" s="182"/>
      <c r="E70" s="182"/>
      <c r="F70" s="182"/>
      <c r="G70" s="182"/>
      <c r="H70" s="183"/>
      <c r="I70" s="7">
        <f>SUM(I11:I69)</f>
        <v>239582.74549999996</v>
      </c>
      <c r="J70" s="7">
        <v>311128.90999999997</v>
      </c>
      <c r="K70" s="86">
        <f>SUM(K11:K69)</f>
        <v>311128.90999999992</v>
      </c>
    </row>
    <row r="71" spans="1:13" ht="13.5" thickBot="1">
      <c r="A71" s="4"/>
      <c r="B71" s="4"/>
      <c r="C71" s="4"/>
      <c r="D71" s="4"/>
      <c r="E71" s="4"/>
      <c r="F71" s="4"/>
      <c r="G71" s="4"/>
      <c r="H71" s="4"/>
      <c r="I71" s="4"/>
      <c r="J71" s="5"/>
    </row>
    <row r="72" spans="1:13">
      <c r="A72" s="18"/>
      <c r="B72" s="19"/>
      <c r="C72" s="19"/>
      <c r="D72" s="19"/>
      <c r="E72" s="19"/>
      <c r="F72" s="19"/>
      <c r="G72" s="19"/>
      <c r="H72" s="19"/>
      <c r="I72" s="19"/>
      <c r="J72" s="94"/>
    </row>
    <row r="73" spans="1:13">
      <c r="A73" s="21"/>
      <c r="B73" s="23"/>
      <c r="C73" s="23"/>
      <c r="D73" s="23"/>
      <c r="E73" s="23"/>
      <c r="F73" s="23"/>
      <c r="G73" s="23"/>
      <c r="H73" s="23"/>
      <c r="I73" s="23"/>
      <c r="J73" s="95"/>
    </row>
    <row r="74" spans="1:13">
      <c r="A74" s="21"/>
      <c r="B74" s="96"/>
      <c r="C74" s="96"/>
      <c r="D74" s="97"/>
      <c r="E74" s="23"/>
      <c r="F74" s="24"/>
      <c r="G74" s="98"/>
      <c r="H74" s="24"/>
      <c r="I74" s="23"/>
      <c r="J74" s="23"/>
    </row>
    <row r="75" spans="1:13">
      <c r="A75" s="21"/>
      <c r="D75" s="173" t="s">
        <v>201</v>
      </c>
      <c r="E75" s="27"/>
      <c r="F75" s="174" t="s">
        <v>33</v>
      </c>
      <c r="G75" s="174"/>
      <c r="H75" s="174"/>
      <c r="I75" s="99"/>
      <c r="J75" s="95"/>
    </row>
    <row r="76" spans="1:13" ht="13.5" thickBot="1">
      <c r="A76" s="100"/>
      <c r="B76" s="101"/>
      <c r="C76" s="101"/>
      <c r="D76" s="172" t="s">
        <v>202</v>
      </c>
      <c r="E76" s="35"/>
      <c r="F76" s="175" t="s">
        <v>34</v>
      </c>
      <c r="G76" s="175"/>
      <c r="H76" s="175"/>
      <c r="I76" s="101"/>
      <c r="J76" s="102"/>
    </row>
    <row r="77" spans="1:13">
      <c r="A77" s="103"/>
      <c r="B77" s="176"/>
      <c r="C77" s="176"/>
      <c r="D77" s="176"/>
      <c r="E77" s="103"/>
      <c r="F77" s="176"/>
      <c r="G77" s="176"/>
      <c r="H77" s="99"/>
      <c r="I77" s="99"/>
      <c r="J77" s="103"/>
    </row>
  </sheetData>
  <mergeCells count="18">
    <mergeCell ref="A3:J3"/>
    <mergeCell ref="A9:J9"/>
    <mergeCell ref="D1:J1"/>
    <mergeCell ref="A1:B1"/>
    <mergeCell ref="A6:E6"/>
    <mergeCell ref="A8:E8"/>
    <mergeCell ref="A7:E7"/>
    <mergeCell ref="A2:J2"/>
    <mergeCell ref="G5:J5"/>
    <mergeCell ref="A5:F5"/>
    <mergeCell ref="F6:J6"/>
    <mergeCell ref="F75:H75"/>
    <mergeCell ref="F76:H76"/>
    <mergeCell ref="B77:D77"/>
    <mergeCell ref="F77:G77"/>
    <mergeCell ref="G7:G8"/>
    <mergeCell ref="F7:F8"/>
    <mergeCell ref="A70:H70"/>
  </mergeCells>
  <phoneticPr fontId="2" type="noConversion"/>
  <printOptions horizontalCentered="1"/>
  <pageMargins left="0" right="0" top="0" bottom="0" header="0" footer="0"/>
  <pageSetup paperSize="9" scale="57" orientation="portrait" r:id="rId1"/>
  <headerFooter alignWithMargins="0">
    <oddFooter>Página &amp;P de &amp;N</oddFooter>
  </headerFooter>
  <rowBreaks count="1" manualBreakCount="1">
    <brk id="4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2"/>
  <sheetViews>
    <sheetView view="pageBreakPreview" zoomScaleSheetLayoutView="100" workbookViewId="0">
      <selection activeCell="L4" sqref="L4"/>
    </sheetView>
  </sheetViews>
  <sheetFormatPr defaultRowHeight="12.75"/>
  <cols>
    <col min="1" max="1" width="10.5703125" style="11" customWidth="1"/>
    <col min="2" max="2" width="41.42578125" style="11" bestFit="1" customWidth="1"/>
    <col min="3" max="3" width="12.28515625" style="13" bestFit="1" customWidth="1"/>
    <col min="4" max="4" width="12.5703125" style="13" bestFit="1" customWidth="1"/>
    <col min="5" max="5" width="11.42578125" style="11" bestFit="1" customWidth="1"/>
    <col min="6" max="10" width="11.5703125" style="11" bestFit="1" customWidth="1"/>
    <col min="11" max="16384" width="9.140625" style="11"/>
  </cols>
  <sheetData>
    <row r="1" spans="1:10" ht="68.25" customHeight="1" thickBot="1">
      <c r="A1" s="8"/>
      <c r="B1" s="9"/>
      <c r="C1" s="10"/>
      <c r="D1" s="10"/>
      <c r="E1" s="10"/>
      <c r="F1" s="10"/>
      <c r="G1" s="10"/>
      <c r="H1" s="10"/>
      <c r="I1" s="10"/>
      <c r="J1" s="10"/>
    </row>
    <row r="2" spans="1:10" ht="4.5" customHeight="1" thickBot="1">
      <c r="A2" s="12"/>
      <c r="B2" s="12"/>
      <c r="E2" s="13"/>
      <c r="F2" s="13"/>
      <c r="G2" s="13"/>
      <c r="H2" s="13"/>
      <c r="I2" s="13"/>
      <c r="J2" s="13"/>
    </row>
    <row r="3" spans="1:10" ht="18" customHeight="1" thickBot="1">
      <c r="A3" s="212" t="s">
        <v>21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0" ht="18" customHeight="1" thickBot="1">
      <c r="A4" s="214" t="str">
        <f>'Planilha Orcamentaria'!A5:F5</f>
        <v>OBRA: Biblioteca Vivaldi Wenceslau Moreira</v>
      </c>
      <c r="B4" s="215"/>
      <c r="C4" s="210" t="s">
        <v>169</v>
      </c>
      <c r="D4" s="211"/>
      <c r="E4" s="211"/>
      <c r="F4" s="211"/>
      <c r="G4" s="211"/>
      <c r="H4" s="211"/>
      <c r="I4" s="211"/>
      <c r="J4" s="211"/>
    </row>
    <row r="5" spans="1:10" ht="18" customHeight="1" thickBot="1">
      <c r="A5" s="214" t="str">
        <f>'Planilha Orcamentaria'!A6:E6</f>
        <v>LOCAL: Rua Arthur Bernardes, 50 - Centro</v>
      </c>
      <c r="B5" s="215"/>
      <c r="C5" s="210" t="s">
        <v>200</v>
      </c>
      <c r="D5" s="211"/>
      <c r="E5" s="211"/>
      <c r="F5" s="211"/>
      <c r="G5" s="211"/>
      <c r="H5" s="211"/>
      <c r="I5" s="211"/>
      <c r="J5" s="211"/>
    </row>
    <row r="6" spans="1:10" ht="36" customHeight="1">
      <c r="A6" s="37" t="s">
        <v>0</v>
      </c>
      <c r="B6" s="40" t="s">
        <v>22</v>
      </c>
      <c r="C6" s="41" t="s">
        <v>23</v>
      </c>
      <c r="D6" s="41" t="s">
        <v>24</v>
      </c>
      <c r="E6" s="38" t="s">
        <v>25</v>
      </c>
      <c r="F6" s="168" t="s">
        <v>26</v>
      </c>
      <c r="G6" s="168" t="s">
        <v>27</v>
      </c>
      <c r="H6" s="168" t="s">
        <v>85</v>
      </c>
      <c r="I6" s="168" t="s">
        <v>198</v>
      </c>
      <c r="J6" s="168" t="s">
        <v>199</v>
      </c>
    </row>
    <row r="7" spans="1:10" ht="14.25" customHeight="1">
      <c r="A7" s="206">
        <f>'Planilha Orcamentaria'!A11</f>
        <v>1</v>
      </c>
      <c r="B7" s="206" t="str">
        <f>'Planilha Orcamentaria'!D11</f>
        <v>INSTALAÇÕES INICIAIS DE OBRAS</v>
      </c>
      <c r="C7" s="42" t="s">
        <v>28</v>
      </c>
      <c r="D7" s="43">
        <f>ROUND(D8/$D$32,4)</f>
        <v>2.8999999999999998E-3</v>
      </c>
      <c r="E7" s="111">
        <v>1</v>
      </c>
      <c r="F7" s="44"/>
      <c r="G7" s="44"/>
      <c r="H7" s="44"/>
      <c r="I7" s="44"/>
      <c r="J7" s="44"/>
    </row>
    <row r="8" spans="1:10" ht="14.25" customHeight="1">
      <c r="A8" s="206"/>
      <c r="B8" s="206"/>
      <c r="C8" s="42" t="s">
        <v>29</v>
      </c>
      <c r="D8" s="39">
        <f>'Planilha Orcamentaria'!$K$11</f>
        <v>917.3</v>
      </c>
      <c r="E8" s="39">
        <f>E7*$D$8</f>
        <v>917.3</v>
      </c>
      <c r="F8" s="39"/>
      <c r="G8" s="39"/>
      <c r="H8" s="39"/>
      <c r="I8" s="39"/>
      <c r="J8" s="39"/>
    </row>
    <row r="9" spans="1:10" ht="14.25" customHeight="1">
      <c r="A9" s="207">
        <f>'Planilha Orcamentaria'!A13</f>
        <v>2</v>
      </c>
      <c r="B9" s="207" t="str">
        <f>'Planilha Orcamentaria'!D13</f>
        <v>PROJETOS / ELÉTRICO</v>
      </c>
      <c r="C9" s="42" t="s">
        <v>28</v>
      </c>
      <c r="D9" s="44">
        <f>ROUND(D10/$D$32,4)</f>
        <v>1.7999999999999999E-2</v>
      </c>
      <c r="E9" s="111">
        <v>1</v>
      </c>
      <c r="F9" s="45"/>
      <c r="G9" s="45"/>
      <c r="H9" s="45"/>
      <c r="I9" s="45"/>
      <c r="J9" s="44"/>
    </row>
    <row r="10" spans="1:10" ht="14.25" customHeight="1">
      <c r="A10" s="208"/>
      <c r="B10" s="208"/>
      <c r="C10" s="42" t="s">
        <v>29</v>
      </c>
      <c r="D10" s="45">
        <f>'Planilha Orcamentaria'!K13</f>
        <v>5599.92</v>
      </c>
      <c r="E10" s="39">
        <f>E9*$D$10</f>
        <v>5599.92</v>
      </c>
      <c r="F10" s="39"/>
      <c r="G10" s="39"/>
      <c r="H10" s="39"/>
      <c r="I10" s="39"/>
      <c r="J10" s="39"/>
    </row>
    <row r="11" spans="1:10" ht="14.25" customHeight="1">
      <c r="A11" s="206">
        <f>'Planilha Orcamentaria'!A15</f>
        <v>3</v>
      </c>
      <c r="B11" s="206" t="str">
        <f>'Planilha Orcamentaria'!D15</f>
        <v>DEMOLIÇÕES / REMOÇÕES</v>
      </c>
      <c r="C11" s="42" t="s">
        <v>28</v>
      </c>
      <c r="D11" s="43">
        <f>ROUND(D12/$D$32,4)</f>
        <v>2.9700000000000001E-2</v>
      </c>
      <c r="E11" s="111">
        <v>1</v>
      </c>
      <c r="F11" s="44"/>
      <c r="G11" s="44"/>
      <c r="I11" s="44"/>
      <c r="J11" s="44"/>
    </row>
    <row r="12" spans="1:10" ht="14.25" customHeight="1">
      <c r="A12" s="206"/>
      <c r="B12" s="206"/>
      <c r="C12" s="42" t="s">
        <v>29</v>
      </c>
      <c r="D12" s="39">
        <f>'Planilha Orcamentaria'!K15</f>
        <v>9234.4</v>
      </c>
      <c r="E12" s="39">
        <f>E11*$D$12</f>
        <v>9234.4</v>
      </c>
      <c r="F12" s="39"/>
      <c r="G12" s="39"/>
      <c r="H12" s="39"/>
      <c r="I12" s="39"/>
      <c r="J12" s="39"/>
    </row>
    <row r="13" spans="1:10" ht="14.25" customHeight="1">
      <c r="A13" s="206">
        <f>'Planilha Orcamentaria'!A25</f>
        <v>4</v>
      </c>
      <c r="B13" s="206" t="str">
        <f>'Planilha Orcamentaria'!D25</f>
        <v>CARGA, TRANSPORTE E DESCARGA</v>
      </c>
      <c r="C13" s="42" t="s">
        <v>28</v>
      </c>
      <c r="D13" s="43">
        <f>ROUND(D14/$D$32,4)</f>
        <v>6.7999999999999996E-3</v>
      </c>
      <c r="E13" s="44"/>
      <c r="F13" s="111">
        <v>1</v>
      </c>
      <c r="G13" s="44"/>
      <c r="H13" s="44"/>
      <c r="I13" s="44"/>
      <c r="J13" s="44"/>
    </row>
    <row r="14" spans="1:10" ht="14.25" customHeight="1">
      <c r="A14" s="206"/>
      <c r="B14" s="206"/>
      <c r="C14" s="42" t="s">
        <v>29</v>
      </c>
      <c r="D14" s="39">
        <f>'Planilha Orcamentaria'!K25</f>
        <v>2126.67</v>
      </c>
      <c r="E14" s="39"/>
      <c r="F14" s="39">
        <f>F13*$D$14</f>
        <v>2126.67</v>
      </c>
      <c r="G14" s="39"/>
      <c r="H14" s="39"/>
      <c r="I14" s="39"/>
      <c r="J14" s="39"/>
    </row>
    <row r="15" spans="1:10" ht="14.25" customHeight="1">
      <c r="A15" s="207">
        <f>'Planilha Orcamentaria'!$A$27</f>
        <v>5</v>
      </c>
      <c r="B15" s="207" t="str">
        <f>'Planilha Orcamentaria'!$D$27</f>
        <v>MONTAGEM E DESMONTAGEM DE ANDAIME</v>
      </c>
      <c r="C15" s="42" t="s">
        <v>28</v>
      </c>
      <c r="D15" s="43">
        <f>ROUND(D16/$D$32,4)-0.0001</f>
        <v>7.3099999999999998E-2</v>
      </c>
      <c r="E15" s="44"/>
      <c r="F15" s="44"/>
      <c r="G15" s="44"/>
      <c r="H15" s="44"/>
      <c r="I15" s="111">
        <v>0.5</v>
      </c>
      <c r="J15" s="111">
        <v>0.5</v>
      </c>
    </row>
    <row r="16" spans="1:10" ht="14.25" customHeight="1">
      <c r="A16" s="208"/>
      <c r="B16" s="208"/>
      <c r="C16" s="42" t="s">
        <v>29</v>
      </c>
      <c r="D16" s="39">
        <f>'Planilha Orcamentaria'!K27</f>
        <v>22789.77</v>
      </c>
      <c r="E16" s="39"/>
      <c r="F16" s="39"/>
      <c r="G16" s="39"/>
      <c r="H16" s="39"/>
      <c r="I16" s="39">
        <f>I15*$D$16</f>
        <v>11394.885</v>
      </c>
      <c r="J16" s="39">
        <f>J15*$D$16</f>
        <v>11394.885</v>
      </c>
    </row>
    <row r="17" spans="1:11" ht="14.25" customHeight="1">
      <c r="A17" s="206">
        <f>'Planilha Orcamentaria'!A32</f>
        <v>6</v>
      </c>
      <c r="B17" s="206" t="str">
        <f>'Planilha Orcamentaria'!D32</f>
        <v>COBERTURA, FORROS E IMPERMEABILIZAÇÕES</v>
      </c>
      <c r="C17" s="42" t="s">
        <v>28</v>
      </c>
      <c r="D17" s="44">
        <f>ROUND(D18/$D$32,4)</f>
        <v>0.53390000000000004</v>
      </c>
      <c r="E17" s="43"/>
      <c r="F17" s="111">
        <v>0.5</v>
      </c>
      <c r="G17" s="111">
        <v>0.5</v>
      </c>
      <c r="H17" s="43"/>
      <c r="I17" s="43"/>
      <c r="J17" s="44"/>
    </row>
    <row r="18" spans="1:11" ht="14.25" customHeight="1">
      <c r="A18" s="206"/>
      <c r="B18" s="206"/>
      <c r="C18" s="42" t="s">
        <v>29</v>
      </c>
      <c r="D18" s="45">
        <f>'Planilha Orcamentaria'!K32</f>
        <v>166113.81</v>
      </c>
      <c r="E18" s="39"/>
      <c r="F18" s="39">
        <f>F17*$D$18</f>
        <v>83056.904999999999</v>
      </c>
      <c r="G18" s="39">
        <f>G17*$D$18</f>
        <v>83056.904999999999</v>
      </c>
      <c r="H18" s="39"/>
      <c r="I18" s="39"/>
      <c r="J18" s="39"/>
    </row>
    <row r="19" spans="1:11" ht="14.25" customHeight="1">
      <c r="A19" s="206">
        <f>'Planilha Orcamentaria'!$A$44</f>
        <v>7</v>
      </c>
      <c r="B19" s="206" t="str">
        <f>'Planilha Orcamentaria'!$D$44</f>
        <v>ALVENARIAS, DIVISÓRIAS E MUROS</v>
      </c>
      <c r="C19" s="42" t="s">
        <v>28</v>
      </c>
      <c r="D19" s="43">
        <f>ROUND(D20/$D$32,4)</f>
        <v>5.1999999999999998E-3</v>
      </c>
      <c r="E19" s="43"/>
      <c r="F19" s="43"/>
      <c r="G19" s="111">
        <v>0.5</v>
      </c>
      <c r="H19" s="111">
        <v>0.5</v>
      </c>
      <c r="I19" s="44"/>
      <c r="J19" s="44"/>
    </row>
    <row r="20" spans="1:11" ht="14.25" customHeight="1">
      <c r="A20" s="206"/>
      <c r="B20" s="206"/>
      <c r="C20" s="42" t="s">
        <v>29</v>
      </c>
      <c r="D20" s="45">
        <f>'Planilha Orcamentaria'!K44</f>
        <v>1603.68</v>
      </c>
      <c r="E20" s="39"/>
      <c r="F20" s="39"/>
      <c r="G20" s="39">
        <f t="shared" ref="G20:H20" si="0">G19*$D$20</f>
        <v>801.84</v>
      </c>
      <c r="H20" s="39">
        <f t="shared" si="0"/>
        <v>801.84</v>
      </c>
      <c r="I20" s="39"/>
      <c r="J20" s="39"/>
    </row>
    <row r="21" spans="1:11" ht="14.25" customHeight="1">
      <c r="A21" s="206">
        <f>'Planilha Orcamentaria'!$A$46</f>
        <v>8</v>
      </c>
      <c r="B21" s="206" t="str">
        <f>'Planilha Orcamentaria'!$D$46</f>
        <v>INSTALAÇÃO ELÉTRICA E TELEFÔNICA</v>
      </c>
      <c r="C21" s="42" t="s">
        <v>28</v>
      </c>
      <c r="D21" s="44">
        <f>ROUND(D22/$D$32,4)</f>
        <v>4.0399999999999998E-2</v>
      </c>
      <c r="E21" s="44"/>
      <c r="F21" s="111">
        <v>0.5</v>
      </c>
      <c r="G21" s="111">
        <v>0.5</v>
      </c>
      <c r="H21" s="171"/>
      <c r="I21" s="171"/>
      <c r="J21" s="171"/>
    </row>
    <row r="22" spans="1:11" ht="14.25" customHeight="1">
      <c r="A22" s="206"/>
      <c r="B22" s="206"/>
      <c r="C22" s="42" t="s">
        <v>29</v>
      </c>
      <c r="D22" s="45">
        <f>'Planilha Orcamentaria'!K46</f>
        <v>12583.22</v>
      </c>
      <c r="E22" s="45"/>
      <c r="F22" s="39">
        <f t="shared" ref="F22:G22" si="1">F21*$D$22</f>
        <v>6291.61</v>
      </c>
      <c r="G22" s="39">
        <f t="shared" si="1"/>
        <v>6291.61</v>
      </c>
      <c r="H22" s="39"/>
      <c r="I22" s="39"/>
      <c r="J22" s="39"/>
    </row>
    <row r="23" spans="1:11" ht="14.25" customHeight="1">
      <c r="A23" s="206">
        <f>'Planilha Orcamentaria'!A54</f>
        <v>9</v>
      </c>
      <c r="B23" s="206" t="str">
        <f>'Planilha Orcamentaria'!D54</f>
        <v>REVESTIMENTO</v>
      </c>
      <c r="C23" s="42" t="s">
        <v>28</v>
      </c>
      <c r="D23" s="44">
        <f>ROUND(D24/$D$32,4)</f>
        <v>1.12E-2</v>
      </c>
      <c r="E23" s="43"/>
      <c r="F23" s="43"/>
      <c r="G23" s="111">
        <v>0.5</v>
      </c>
      <c r="H23" s="111">
        <v>0.5</v>
      </c>
      <c r="I23" s="43"/>
      <c r="J23" s="43"/>
    </row>
    <row r="24" spans="1:11" ht="14.25" customHeight="1">
      <c r="A24" s="206"/>
      <c r="B24" s="206"/>
      <c r="C24" s="42" t="s">
        <v>29</v>
      </c>
      <c r="D24" s="45">
        <f>'Planilha Orcamentaria'!K54</f>
        <v>3477.11</v>
      </c>
      <c r="E24" s="39"/>
      <c r="F24" s="39"/>
      <c r="G24" s="39">
        <f t="shared" ref="G24:H24" si="2">G23*$D$24</f>
        <v>1738.5550000000001</v>
      </c>
      <c r="H24" s="39">
        <f t="shared" si="2"/>
        <v>1738.5550000000001</v>
      </c>
      <c r="I24" s="39"/>
      <c r="J24" s="39"/>
    </row>
    <row r="25" spans="1:11" ht="14.25" customHeight="1">
      <c r="A25" s="206">
        <f>'Planilha Orcamentaria'!A56</f>
        <v>10</v>
      </c>
      <c r="B25" s="206" t="str">
        <f>'Planilha Orcamentaria'!D56</f>
        <v>PISO</v>
      </c>
      <c r="C25" s="42" t="s">
        <v>28</v>
      </c>
      <c r="D25" s="44">
        <f>ROUND(D26/$D$32,4)</f>
        <v>0.14749999999999999</v>
      </c>
      <c r="E25" s="45"/>
      <c r="F25" s="45"/>
      <c r="G25" s="45"/>
      <c r="H25" s="111">
        <v>0.5</v>
      </c>
      <c r="I25" s="111">
        <v>0.5</v>
      </c>
      <c r="J25" s="44"/>
    </row>
    <row r="26" spans="1:11" ht="14.25" customHeight="1">
      <c r="A26" s="206"/>
      <c r="B26" s="206"/>
      <c r="C26" s="42" t="s">
        <v>29</v>
      </c>
      <c r="D26" s="45">
        <f>'Planilha Orcamentaria'!K56</f>
        <v>45884.06</v>
      </c>
      <c r="E26" s="45"/>
      <c r="F26" s="45"/>
      <c r="G26" s="45"/>
      <c r="H26" s="39">
        <f>$D$26*H25</f>
        <v>22942.03</v>
      </c>
      <c r="I26" s="39">
        <f>$D$26*I25</f>
        <v>22942.03</v>
      </c>
      <c r="J26" s="39"/>
    </row>
    <row r="27" spans="1:11" ht="14.25" customHeight="1">
      <c r="A27" s="206">
        <f>'Planilha Orcamentaria'!A60</f>
        <v>11</v>
      </c>
      <c r="B27" s="206" t="str">
        <f>'Planilha Orcamentaria'!D60</f>
        <v>PINTURA</v>
      </c>
      <c r="C27" s="42" t="s">
        <v>28</v>
      </c>
      <c r="D27" s="44">
        <f>ROUND(D28/$D$32,4)</f>
        <v>0.11990000000000001</v>
      </c>
      <c r="E27" s="45"/>
      <c r="F27" s="45"/>
      <c r="G27" s="45"/>
      <c r="H27" s="44"/>
      <c r="I27" s="111">
        <v>0.5</v>
      </c>
      <c r="J27" s="111">
        <v>0.5</v>
      </c>
    </row>
    <row r="28" spans="1:11" ht="14.25" customHeight="1">
      <c r="A28" s="206"/>
      <c r="B28" s="206"/>
      <c r="C28" s="42" t="s">
        <v>29</v>
      </c>
      <c r="D28" s="45">
        <f>'Planilha Orcamentaria'!K60</f>
        <v>37302.430000000008</v>
      </c>
      <c r="E28" s="45"/>
      <c r="F28" s="45"/>
      <c r="G28" s="45"/>
      <c r="H28" s="45"/>
      <c r="I28" s="39">
        <f>$D$28*I27</f>
        <v>18651.215000000004</v>
      </c>
      <c r="J28" s="39">
        <f>$D$28*J27</f>
        <v>18651.215000000004</v>
      </c>
    </row>
    <row r="29" spans="1:11" ht="14.25" customHeight="1">
      <c r="A29" s="206">
        <f>'Planilha Orcamentaria'!A68</f>
        <v>12</v>
      </c>
      <c r="B29" s="206" t="str">
        <f>'Planilha Orcamentaria'!D68</f>
        <v>LIMPEZA</v>
      </c>
      <c r="C29" s="42" t="s">
        <v>28</v>
      </c>
      <c r="D29" s="44">
        <f>ROUND(D30/$D$32,4)</f>
        <v>1.12E-2</v>
      </c>
      <c r="E29" s="45"/>
      <c r="F29" s="45"/>
      <c r="G29" s="45"/>
      <c r="H29" s="44"/>
      <c r="I29" s="44"/>
      <c r="J29" s="111">
        <v>1</v>
      </c>
    </row>
    <row r="30" spans="1:11" ht="14.25" customHeight="1">
      <c r="A30" s="206"/>
      <c r="B30" s="206"/>
      <c r="C30" s="42" t="s">
        <v>29</v>
      </c>
      <c r="D30" s="45">
        <f>'Planilha Orcamentaria'!K68</f>
        <v>3496.54</v>
      </c>
      <c r="E30" s="39"/>
      <c r="F30" s="39"/>
      <c r="G30" s="39"/>
      <c r="H30" s="39"/>
      <c r="I30" s="39"/>
      <c r="J30" s="39">
        <f>$D$30*J29</f>
        <v>3496.54</v>
      </c>
    </row>
    <row r="31" spans="1:11" ht="14.25" customHeight="1">
      <c r="A31" s="205" t="s">
        <v>30</v>
      </c>
      <c r="B31" s="205"/>
      <c r="C31" s="53" t="s">
        <v>28</v>
      </c>
      <c r="D31" s="55">
        <v>1</v>
      </c>
      <c r="E31" s="45"/>
      <c r="F31" s="45"/>
      <c r="G31" s="45"/>
      <c r="H31" s="45"/>
      <c r="I31" s="45"/>
      <c r="J31"/>
      <c r="K31" s="14"/>
    </row>
    <row r="32" spans="1:11" ht="13.5" customHeight="1">
      <c r="A32" s="205"/>
      <c r="B32" s="205"/>
      <c r="C32" s="53" t="s">
        <v>29</v>
      </c>
      <c r="D32" s="54">
        <f>D8+D10+D12+D14+D16+D18+D20+D22+D24+D26+D28+D30</f>
        <v>311128.90999999992</v>
      </c>
      <c r="E32" s="54">
        <f>E8+E12+E14+E16+E20+E24+E18+E28+E30+E22+F10</f>
        <v>10151.699999999999</v>
      </c>
      <c r="F32" s="54">
        <f t="shared" ref="F32:J32" si="3">F8+F12+F14+F16+F20+F24+F18+F28+F30+F22+G10</f>
        <v>91475.184999999998</v>
      </c>
      <c r="G32" s="54">
        <f t="shared" si="3"/>
        <v>91888.91</v>
      </c>
      <c r="H32" s="54">
        <f t="shared" si="3"/>
        <v>2540.395</v>
      </c>
      <c r="I32" s="54">
        <f t="shared" si="3"/>
        <v>30046.100000000006</v>
      </c>
      <c r="J32" s="54">
        <f t="shared" si="3"/>
        <v>33542.640000000007</v>
      </c>
      <c r="K32" s="15"/>
    </row>
    <row r="33" spans="1:12" ht="3.75" customHeight="1">
      <c r="A33" s="16"/>
      <c r="B33" s="16"/>
      <c r="C33" s="17"/>
      <c r="D33" s="17"/>
      <c r="E33" s="16"/>
      <c r="F33" s="16"/>
      <c r="G33" s="16"/>
      <c r="H33" s="16"/>
      <c r="I33" s="16"/>
      <c r="J33" s="16"/>
    </row>
    <row r="34" spans="1:12" s="25" customFormat="1" ht="14.25" customHeight="1" thickBot="1">
      <c r="A34" s="23"/>
      <c r="B34" s="23"/>
      <c r="C34" s="23"/>
      <c r="D34" s="23"/>
      <c r="E34" s="23"/>
      <c r="F34" s="23"/>
      <c r="G34" s="23"/>
      <c r="H34" s="23"/>
      <c r="I34" s="23"/>
      <c r="L34" s="28"/>
    </row>
    <row r="35" spans="1:12" customFormat="1" ht="11.25" customHeight="1">
      <c r="A35" s="18"/>
      <c r="B35" s="19"/>
      <c r="C35" s="19"/>
      <c r="D35" s="19"/>
      <c r="E35" s="19"/>
      <c r="F35" s="19"/>
      <c r="G35" s="19"/>
      <c r="H35" s="19"/>
      <c r="I35" s="19"/>
      <c r="J35" s="20"/>
      <c r="K35" s="31"/>
    </row>
    <row r="36" spans="1:12" customFormat="1" ht="11.25" customHeight="1">
      <c r="A36" s="21"/>
      <c r="B36" s="23"/>
      <c r="C36" s="23"/>
      <c r="D36" s="23"/>
      <c r="E36" s="23"/>
      <c r="F36" s="23"/>
      <c r="G36" s="23"/>
      <c r="H36" s="23"/>
      <c r="I36" s="23"/>
      <c r="J36" s="25"/>
      <c r="K36" s="31"/>
    </row>
    <row r="37" spans="1:12" customFormat="1" ht="11.25" customHeight="1">
      <c r="A37" s="21"/>
      <c r="B37" s="6"/>
      <c r="C37" s="23"/>
      <c r="D37" s="24"/>
      <c r="E37" s="22"/>
      <c r="F37" s="22"/>
      <c r="G37" s="22"/>
      <c r="H37" s="32"/>
      <c r="I37" s="30"/>
      <c r="J37" s="30"/>
      <c r="K37" s="31"/>
    </row>
    <row r="38" spans="1:12" customFormat="1">
      <c r="A38" s="26"/>
      <c r="B38" s="3" t="str">
        <f>'Planilha Orcamentaria'!D75</f>
        <v>Arq. Mariah Freitas e Menezes</v>
      </c>
      <c r="C38" s="27"/>
      <c r="D38" s="209" t="s">
        <v>33</v>
      </c>
      <c r="E38" s="209"/>
      <c r="F38" s="209"/>
      <c r="G38" s="209"/>
      <c r="H38" s="209"/>
      <c r="I38" s="3"/>
      <c r="J38" s="25"/>
      <c r="K38" s="31"/>
    </row>
    <row r="39" spans="1:12" customFormat="1" ht="13.5" thickBot="1">
      <c r="A39" s="33"/>
      <c r="B39" s="34" t="str">
        <f>'Planilha Orcamentaria'!D76</f>
        <v>CAU 175256-1</v>
      </c>
      <c r="C39" s="35"/>
      <c r="D39" s="204" t="s">
        <v>34</v>
      </c>
      <c r="E39" s="204"/>
      <c r="F39" s="204"/>
      <c r="G39" s="204"/>
      <c r="H39" s="204"/>
      <c r="I39" s="107"/>
      <c r="J39" s="29"/>
      <c r="K39" s="31"/>
    </row>
    <row r="40" spans="1:12" ht="14.1" customHeight="1"/>
    <row r="41" spans="1:12" ht="14.1" customHeight="1"/>
    <row r="42" spans="1:12" ht="14.1" customHeight="1"/>
  </sheetData>
  <mergeCells count="32">
    <mergeCell ref="A7:A8"/>
    <mergeCell ref="B7:B8"/>
    <mergeCell ref="C4:J4"/>
    <mergeCell ref="C5:J5"/>
    <mergeCell ref="A3:J3"/>
    <mergeCell ref="A4:B4"/>
    <mergeCell ref="A5:B5"/>
    <mergeCell ref="A21:A22"/>
    <mergeCell ref="B21:B22"/>
    <mergeCell ref="A17:A18"/>
    <mergeCell ref="A11:A12"/>
    <mergeCell ref="B11:B12"/>
    <mergeCell ref="A13:A14"/>
    <mergeCell ref="B13:B14"/>
    <mergeCell ref="A15:A16"/>
    <mergeCell ref="B15:B16"/>
    <mergeCell ref="D39:H39"/>
    <mergeCell ref="A31:B32"/>
    <mergeCell ref="B29:B30"/>
    <mergeCell ref="A9:A10"/>
    <mergeCell ref="B9:B10"/>
    <mergeCell ref="D38:H38"/>
    <mergeCell ref="A27:A28"/>
    <mergeCell ref="A29:A30"/>
    <mergeCell ref="A23:A24"/>
    <mergeCell ref="B23:B24"/>
    <mergeCell ref="B17:B18"/>
    <mergeCell ref="B27:B28"/>
    <mergeCell ref="A25:A26"/>
    <mergeCell ref="B25:B26"/>
    <mergeCell ref="A19:A20"/>
    <mergeCell ref="B19:B20"/>
  </mergeCells>
  <phoneticPr fontId="9" type="noConversion"/>
  <printOptions horizontalCentered="1" verticalCentered="1"/>
  <pageMargins left="0" right="0" top="0" bottom="0" header="0" footer="0"/>
  <pageSetup scale="84" orientation="landscape" r:id="rId1"/>
  <headerFooter alignWithMargins="0">
    <oddFooter>Página &amp;P de &amp;N</oddFooter>
  </headerFooter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0"/>
  <sheetViews>
    <sheetView view="pageBreakPreview" zoomScaleSheetLayoutView="100" workbookViewId="0">
      <selection activeCell="I1" sqref="I1"/>
    </sheetView>
  </sheetViews>
  <sheetFormatPr defaultRowHeight="12.75"/>
  <cols>
    <col min="1" max="1" width="18.28515625" style="114" customWidth="1"/>
    <col min="2" max="2" width="9.140625" style="114"/>
    <col min="3" max="3" width="45.7109375" style="114" customWidth="1"/>
    <col min="4" max="4" width="9.140625" style="114"/>
    <col min="5" max="6" width="9.28515625" style="114" bestFit="1" customWidth="1"/>
    <col min="7" max="7" width="11.5703125" style="114" bestFit="1" customWidth="1"/>
    <col min="8" max="16384" width="9.140625" style="114"/>
  </cols>
  <sheetData>
    <row r="1" spans="1:8" s="11" customFormat="1" ht="68.25" customHeight="1" thickBot="1">
      <c r="A1" s="8"/>
      <c r="B1" s="9"/>
      <c r="C1" s="10"/>
      <c r="D1" s="10"/>
      <c r="E1" s="10"/>
      <c r="F1" s="10"/>
      <c r="G1" s="10"/>
      <c r="H1" s="27"/>
    </row>
    <row r="2" spans="1:8" s="11" customFormat="1" ht="4.5" customHeight="1" thickBot="1">
      <c r="A2" s="12"/>
      <c r="B2" s="12"/>
      <c r="C2" s="13"/>
      <c r="D2" s="13"/>
      <c r="E2" s="13"/>
      <c r="F2" s="13"/>
      <c r="G2" s="13"/>
      <c r="H2" s="27"/>
    </row>
    <row r="3" spans="1:8" s="11" customFormat="1" ht="18" customHeight="1" thickBot="1">
      <c r="A3" s="216" t="s">
        <v>88</v>
      </c>
      <c r="B3" s="217"/>
      <c r="C3" s="217"/>
      <c r="D3" s="217"/>
      <c r="E3" s="217"/>
      <c r="F3" s="217"/>
      <c r="G3" s="217"/>
      <c r="H3" s="165"/>
    </row>
    <row r="4" spans="1:8" s="11" customFormat="1" ht="18" customHeight="1" thickBot="1">
      <c r="A4" s="214" t="str">
        <f>'Planilha Orcamentaria'!A5:F5</f>
        <v>OBRA: Biblioteca Vivaldi Wenceslau Moreira</v>
      </c>
      <c r="B4" s="218"/>
      <c r="C4" s="218"/>
      <c r="D4" s="218"/>
      <c r="E4" s="218"/>
      <c r="F4" s="218"/>
      <c r="G4" s="218"/>
      <c r="H4" s="166"/>
    </row>
    <row r="5" spans="1:8" s="11" customFormat="1" ht="18" customHeight="1" thickBot="1">
      <c r="A5" s="214" t="str">
        <f>'Planilha Orcamentaria'!A6:E6</f>
        <v>LOCAL: Rua Arthur Bernardes, 50 - Centro</v>
      </c>
      <c r="B5" s="218"/>
      <c r="C5" s="218"/>
      <c r="D5" s="218"/>
      <c r="E5" s="218"/>
      <c r="F5" s="218"/>
      <c r="G5" s="218"/>
      <c r="H5" s="166"/>
    </row>
    <row r="7" spans="1:8">
      <c r="A7" s="220" t="s">
        <v>51</v>
      </c>
      <c r="B7" s="221"/>
      <c r="C7" s="221"/>
      <c r="D7" s="221"/>
      <c r="E7" s="221"/>
      <c r="F7" s="221"/>
      <c r="G7" s="222"/>
    </row>
    <row r="8" spans="1:8" ht="12.75" customHeight="1">
      <c r="A8" s="223" t="s">
        <v>86</v>
      </c>
      <c r="B8" s="224"/>
      <c r="C8" s="224"/>
      <c r="D8" s="224"/>
      <c r="E8" s="224"/>
      <c r="F8" s="224"/>
      <c r="G8" s="225"/>
    </row>
    <row r="9" spans="1:8">
      <c r="A9" s="226" t="s">
        <v>87</v>
      </c>
      <c r="B9" s="226"/>
      <c r="C9" s="227"/>
      <c r="D9" s="227"/>
      <c r="E9" s="227"/>
      <c r="F9" s="227"/>
      <c r="G9" s="227"/>
    </row>
    <row r="10" spans="1:8">
      <c r="A10" s="117" t="s">
        <v>52</v>
      </c>
      <c r="B10" s="117" t="s">
        <v>53</v>
      </c>
      <c r="C10" s="118" t="s">
        <v>54</v>
      </c>
      <c r="D10" s="118" t="s">
        <v>55</v>
      </c>
      <c r="E10" s="119" t="s">
        <v>56</v>
      </c>
      <c r="F10" s="120" t="s">
        <v>57</v>
      </c>
      <c r="G10" s="118" t="s">
        <v>58</v>
      </c>
    </row>
    <row r="11" spans="1:8">
      <c r="A11" s="219" t="s">
        <v>59</v>
      </c>
      <c r="B11" s="219"/>
      <c r="C11" s="219"/>
      <c r="D11" s="219"/>
      <c r="E11" s="219"/>
      <c r="F11" s="219"/>
      <c r="G11" s="219"/>
    </row>
    <row r="12" spans="1:8">
      <c r="A12" s="121">
        <v>1071</v>
      </c>
      <c r="B12" s="121" t="s">
        <v>60</v>
      </c>
      <c r="C12" s="122" t="s">
        <v>61</v>
      </c>
      <c r="D12" s="117" t="s">
        <v>17</v>
      </c>
      <c r="E12" s="123">
        <f>0.0804+0.2254</f>
        <v>0.30579999999999996</v>
      </c>
      <c r="F12" s="124">
        <v>253.75</v>
      </c>
      <c r="G12" s="125">
        <f>ROUND(F12*E12,2)</f>
        <v>77.599999999999994</v>
      </c>
    </row>
    <row r="13" spans="1:8" ht="25.5">
      <c r="A13" s="121">
        <v>3128</v>
      </c>
      <c r="B13" s="121" t="s">
        <v>60</v>
      </c>
      <c r="C13" s="122" t="s">
        <v>62</v>
      </c>
      <c r="D13" s="117" t="s">
        <v>17</v>
      </c>
      <c r="E13" s="123">
        <f>0.8795*1.12</f>
        <v>0.98504000000000003</v>
      </c>
      <c r="F13" s="124">
        <v>75.14</v>
      </c>
      <c r="G13" s="125">
        <f>ROUND(F13*E13,2)</f>
        <v>74.02</v>
      </c>
    </row>
    <row r="14" spans="1:8">
      <c r="A14" s="121">
        <v>9261</v>
      </c>
      <c r="B14" s="121" t="s">
        <v>60</v>
      </c>
      <c r="C14" s="122" t="s">
        <v>63</v>
      </c>
      <c r="D14" s="117" t="s">
        <v>19</v>
      </c>
      <c r="E14" s="123">
        <f>0.18*3+1.31</f>
        <v>1.85</v>
      </c>
      <c r="F14" s="124">
        <v>11.96</v>
      </c>
      <c r="G14" s="125">
        <f>ROUND(F14*E14,2)</f>
        <v>22.13</v>
      </c>
    </row>
    <row r="15" spans="1:8">
      <c r="A15" s="121">
        <v>1074</v>
      </c>
      <c r="B15" s="121" t="s">
        <v>60</v>
      </c>
      <c r="C15" s="122" t="s">
        <v>64</v>
      </c>
      <c r="D15" s="117" t="s">
        <v>17</v>
      </c>
      <c r="E15" s="123">
        <v>0.15670000000000001</v>
      </c>
      <c r="F15" s="124">
        <v>249.59</v>
      </c>
      <c r="G15" s="125">
        <f>ROUND(F15*E15,2)</f>
        <v>39.11</v>
      </c>
    </row>
    <row r="16" spans="1:8" ht="25.5">
      <c r="A16" s="121">
        <v>2391</v>
      </c>
      <c r="B16" s="121" t="s">
        <v>60</v>
      </c>
      <c r="C16" s="122" t="s">
        <v>65</v>
      </c>
      <c r="D16" s="117" t="s">
        <v>66</v>
      </c>
      <c r="E16" s="123">
        <v>1</v>
      </c>
      <c r="F16" s="124">
        <v>447.67</v>
      </c>
      <c r="G16" s="125">
        <f>ROUND(F16*E16,2)</f>
        <v>447.67</v>
      </c>
    </row>
    <row r="17" spans="1:9">
      <c r="A17" s="228" t="s">
        <v>67</v>
      </c>
      <c r="B17" s="228"/>
      <c r="C17" s="228"/>
      <c r="D17" s="228"/>
      <c r="E17" s="228"/>
      <c r="F17" s="228"/>
      <c r="G17" s="126">
        <f>SUM(G12:G16)</f>
        <v>660.53</v>
      </c>
    </row>
    <row r="18" spans="1:9">
      <c r="A18" s="219" t="s">
        <v>68</v>
      </c>
      <c r="B18" s="219"/>
      <c r="C18" s="219"/>
      <c r="D18" s="219"/>
      <c r="E18" s="219"/>
      <c r="F18" s="219"/>
      <c r="G18" s="219"/>
    </row>
    <row r="19" spans="1:9" ht="25.5">
      <c r="A19" s="117">
        <v>88256</v>
      </c>
      <c r="B19" s="121" t="s">
        <v>69</v>
      </c>
      <c r="C19" s="122" t="s">
        <v>70</v>
      </c>
      <c r="D19" s="117" t="s">
        <v>71</v>
      </c>
      <c r="E19" s="123">
        <v>2</v>
      </c>
      <c r="F19" s="124">
        <v>17.71</v>
      </c>
      <c r="G19" s="125">
        <f>ROUND(F19*E19,2)</f>
        <v>35.42</v>
      </c>
    </row>
    <row r="20" spans="1:9" ht="25.5">
      <c r="A20" s="117">
        <v>88252</v>
      </c>
      <c r="B20" s="121" t="s">
        <v>69</v>
      </c>
      <c r="C20" s="122" t="s">
        <v>72</v>
      </c>
      <c r="D20" s="117" t="s">
        <v>71</v>
      </c>
      <c r="E20" s="123">
        <v>4</v>
      </c>
      <c r="F20" s="124">
        <v>13.92</v>
      </c>
      <c r="G20" s="125">
        <f>ROUND(F20*E20,2)</f>
        <v>55.68</v>
      </c>
    </row>
    <row r="21" spans="1:9">
      <c r="A21" s="117">
        <v>88309</v>
      </c>
      <c r="B21" s="121" t="s">
        <v>69</v>
      </c>
      <c r="C21" s="122" t="s">
        <v>73</v>
      </c>
      <c r="D21" s="117" t="s">
        <v>71</v>
      </c>
      <c r="E21" s="123">
        <v>2</v>
      </c>
      <c r="F21" s="124">
        <v>19.260000000000002</v>
      </c>
      <c r="G21" s="125">
        <f>ROUND(F21*E21,2)</f>
        <v>38.520000000000003</v>
      </c>
    </row>
    <row r="22" spans="1:9">
      <c r="A22" s="228" t="s">
        <v>74</v>
      </c>
      <c r="B22" s="228"/>
      <c r="C22" s="228"/>
      <c r="D22" s="228"/>
      <c r="E22" s="228"/>
      <c r="F22" s="228"/>
      <c r="G22" s="126">
        <f>SUM(G19:G21)</f>
        <v>129.62</v>
      </c>
    </row>
    <row r="23" spans="1:9">
      <c r="A23" s="219" t="s">
        <v>75</v>
      </c>
      <c r="B23" s="219"/>
      <c r="C23" s="219"/>
      <c r="D23" s="219"/>
      <c r="E23" s="219"/>
      <c r="F23" s="219"/>
      <c r="G23" s="219"/>
    </row>
    <row r="24" spans="1:9" ht="38.25">
      <c r="A24" s="117" t="s">
        <v>76</v>
      </c>
      <c r="B24" s="117" t="s">
        <v>43</v>
      </c>
      <c r="C24" s="127" t="s">
        <v>77</v>
      </c>
      <c r="D24" s="117" t="s">
        <v>19</v>
      </c>
      <c r="E24" s="123">
        <v>0.26250000000000001</v>
      </c>
      <c r="F24" s="117">
        <v>70.13</v>
      </c>
      <c r="G24" s="125">
        <f>ROUND(F24*E24,2)</f>
        <v>18.41</v>
      </c>
    </row>
    <row r="25" spans="1:9" ht="25.5">
      <c r="A25" s="117" t="s">
        <v>78</v>
      </c>
      <c r="B25" s="117" t="s">
        <v>43</v>
      </c>
      <c r="C25" s="127" t="s">
        <v>79</v>
      </c>
      <c r="D25" s="117" t="s">
        <v>18</v>
      </c>
      <c r="E25" s="128">
        <f>ROUND(0.1281*0.25*1.46*0.0616*1.12+0.08,3)</f>
        <v>8.3000000000000004E-2</v>
      </c>
      <c r="F25" s="117">
        <v>306.48</v>
      </c>
      <c r="G25" s="125">
        <f>ROUND(F25*E25,2)</f>
        <v>25.44</v>
      </c>
    </row>
    <row r="26" spans="1:9">
      <c r="A26" s="228" t="s">
        <v>80</v>
      </c>
      <c r="B26" s="228"/>
      <c r="C26" s="228"/>
      <c r="D26" s="228"/>
      <c r="E26" s="228"/>
      <c r="F26" s="228"/>
      <c r="G26" s="126">
        <f>SUM(G24:G25)</f>
        <v>43.85</v>
      </c>
    </row>
    <row r="27" spans="1:9">
      <c r="A27" s="228" t="s">
        <v>81</v>
      </c>
      <c r="B27" s="228"/>
      <c r="C27" s="228"/>
      <c r="D27" s="228"/>
      <c r="E27" s="228"/>
      <c r="F27" s="228"/>
      <c r="G27" s="126">
        <f>G26+G22+G17</f>
        <v>834</v>
      </c>
    </row>
    <row r="28" spans="1:9">
      <c r="A28" s="229" t="s">
        <v>82</v>
      </c>
      <c r="B28" s="229"/>
      <c r="C28" s="229"/>
      <c r="D28" s="229"/>
      <c r="E28" s="229"/>
      <c r="F28" s="229"/>
      <c r="G28" s="229"/>
    </row>
    <row r="32" spans="1:9">
      <c r="A32" s="129"/>
      <c r="B32" s="129"/>
      <c r="C32" s="129"/>
      <c r="D32" s="129"/>
      <c r="E32" s="129"/>
      <c r="F32" s="129"/>
      <c r="G32" s="129"/>
      <c r="H32" s="129"/>
      <c r="I32" s="129"/>
    </row>
    <row r="33" spans="1:9">
      <c r="A33" s="129"/>
      <c r="B33" s="129"/>
      <c r="C33" s="129"/>
      <c r="D33" s="129"/>
      <c r="E33" s="129"/>
      <c r="F33" s="129"/>
      <c r="G33" s="129"/>
      <c r="H33" s="129"/>
      <c r="I33" s="129"/>
    </row>
    <row r="34" spans="1:9">
      <c r="A34" s="130"/>
      <c r="B34" s="130"/>
      <c r="C34" s="130"/>
      <c r="D34" s="130"/>
      <c r="E34" s="131"/>
      <c r="F34" s="131"/>
      <c r="G34" s="131"/>
      <c r="H34" s="131"/>
      <c r="I34" s="131"/>
    </row>
    <row r="35" spans="1:9">
      <c r="A35" s="132"/>
      <c r="B35" s="133"/>
      <c r="C35" s="133"/>
      <c r="D35" s="133"/>
      <c r="E35" s="133"/>
      <c r="F35" s="133"/>
      <c r="G35" s="129"/>
      <c r="H35" s="134"/>
      <c r="I35" s="129"/>
    </row>
    <row r="36" spans="1:9">
      <c r="A36" s="130"/>
      <c r="B36" s="130"/>
      <c r="C36" s="133"/>
      <c r="D36" s="133"/>
      <c r="E36" s="133"/>
      <c r="F36" s="133"/>
      <c r="G36" s="133"/>
      <c r="H36" s="129"/>
      <c r="I36" s="129"/>
    </row>
    <row r="37" spans="1:9">
      <c r="A37" s="135"/>
      <c r="B37" s="136"/>
      <c r="C37" s="136"/>
      <c r="D37" s="136"/>
      <c r="E37" s="136"/>
      <c r="F37" s="136"/>
      <c r="G37" s="133"/>
      <c r="H37" s="129"/>
      <c r="I37" s="129"/>
    </row>
    <row r="38" spans="1:9">
      <c r="A38" s="130"/>
      <c r="B38" s="130"/>
      <c r="C38" s="130"/>
      <c r="D38" s="130"/>
      <c r="E38" s="130"/>
      <c r="F38" s="130"/>
      <c r="G38" s="130"/>
      <c r="H38" s="130"/>
      <c r="I38" s="130"/>
    </row>
    <row r="39" spans="1:9">
      <c r="A39" s="137"/>
      <c r="B39" s="138"/>
      <c r="C39" s="138"/>
      <c r="D39" s="138"/>
      <c r="E39" s="138"/>
      <c r="F39" s="139"/>
      <c r="G39" s="140"/>
      <c r="H39" s="139"/>
      <c r="I39" s="141"/>
    </row>
    <row r="40" spans="1:9">
      <c r="A40" s="130"/>
      <c r="B40" s="138"/>
      <c r="C40" s="138"/>
      <c r="D40" s="138"/>
      <c r="E40" s="138"/>
      <c r="F40" s="130"/>
      <c r="G40" s="130"/>
      <c r="H40" s="130"/>
      <c r="I40" s="142"/>
    </row>
    <row r="41" spans="1:9">
      <c r="A41" s="130"/>
      <c r="B41" s="138"/>
      <c r="C41" s="138"/>
      <c r="D41" s="138"/>
      <c r="E41" s="138"/>
      <c r="F41" s="130"/>
      <c r="G41" s="130"/>
      <c r="H41" s="130"/>
      <c r="I41" s="130"/>
    </row>
    <row r="42" spans="1:9">
      <c r="A42" s="132"/>
      <c r="B42" s="132"/>
      <c r="C42" s="130"/>
      <c r="D42" s="130"/>
      <c r="E42" s="130"/>
      <c r="F42" s="143"/>
      <c r="G42" s="143"/>
      <c r="H42" s="143"/>
      <c r="I42" s="143"/>
    </row>
    <row r="43" spans="1:9">
      <c r="A43" s="141"/>
      <c r="B43" s="141"/>
      <c r="C43" s="144"/>
      <c r="D43" s="144"/>
      <c r="E43" s="144"/>
      <c r="F43" s="141"/>
      <c r="G43" s="141"/>
      <c r="H43" s="141"/>
      <c r="I43" s="141"/>
    </row>
    <row r="44" spans="1:9">
      <c r="A44" s="143"/>
      <c r="B44" s="116"/>
      <c r="C44" s="133"/>
      <c r="D44" s="133"/>
      <c r="E44" s="133"/>
      <c r="F44" s="143"/>
      <c r="G44" s="145"/>
      <c r="H44" s="146"/>
      <c r="I44" s="146"/>
    </row>
    <row r="45" spans="1:9">
      <c r="A45" s="143"/>
      <c r="B45" s="116"/>
      <c r="C45" s="133"/>
      <c r="D45" s="133"/>
      <c r="E45" s="133"/>
      <c r="F45" s="143"/>
      <c r="G45" s="145"/>
      <c r="H45" s="146"/>
      <c r="I45" s="146"/>
    </row>
    <row r="46" spans="1:9">
      <c r="A46" s="143"/>
      <c r="B46" s="116"/>
      <c r="C46" s="133"/>
      <c r="D46" s="133"/>
      <c r="E46" s="133"/>
      <c r="F46" s="143"/>
      <c r="G46" s="147"/>
      <c r="H46" s="146"/>
      <c r="I46" s="146"/>
    </row>
    <row r="47" spans="1:9">
      <c r="A47" s="130"/>
      <c r="B47" s="130"/>
      <c r="C47" s="130"/>
      <c r="D47" s="130"/>
      <c r="E47" s="130"/>
      <c r="F47" s="143"/>
      <c r="G47" s="143"/>
      <c r="H47" s="146"/>
      <c r="I47" s="146"/>
    </row>
    <row r="48" spans="1:9">
      <c r="A48" s="132"/>
      <c r="B48" s="148"/>
      <c r="C48" s="130"/>
      <c r="D48" s="130"/>
      <c r="E48" s="130"/>
      <c r="F48" s="143"/>
      <c r="G48" s="143"/>
      <c r="H48" s="146"/>
      <c r="I48" s="146"/>
    </row>
    <row r="49" spans="1:9">
      <c r="A49" s="130"/>
      <c r="B49" s="130"/>
      <c r="C49" s="130"/>
      <c r="D49" s="130"/>
      <c r="E49" s="130"/>
      <c r="F49" s="130"/>
      <c r="G49" s="130"/>
      <c r="H49" s="149"/>
      <c r="I49" s="146"/>
    </row>
    <row r="50" spans="1:9">
      <c r="A50" s="130"/>
      <c r="B50" s="130"/>
      <c r="C50" s="130"/>
      <c r="D50" s="130"/>
      <c r="E50" s="130"/>
      <c r="F50" s="130"/>
      <c r="G50" s="130"/>
      <c r="H50" s="139"/>
      <c r="I50" s="150"/>
    </row>
    <row r="51" spans="1:9">
      <c r="A51" s="132"/>
      <c r="B51" s="130"/>
      <c r="C51" s="130"/>
      <c r="D51" s="130"/>
      <c r="E51" s="130"/>
      <c r="F51" s="130"/>
      <c r="G51" s="130"/>
      <c r="H51" s="149"/>
      <c r="I51" s="146"/>
    </row>
    <row r="52" spans="1:9">
      <c r="A52" s="132"/>
      <c r="B52" s="132"/>
      <c r="C52" s="130"/>
      <c r="D52" s="130"/>
      <c r="E52" s="130"/>
      <c r="F52" s="130"/>
      <c r="G52" s="130"/>
      <c r="H52" s="130"/>
      <c r="I52" s="130"/>
    </row>
    <row r="53" spans="1:9">
      <c r="A53" s="141"/>
      <c r="B53" s="141"/>
      <c r="C53" s="144"/>
      <c r="D53" s="144"/>
      <c r="E53" s="144"/>
      <c r="F53" s="141"/>
      <c r="G53" s="141"/>
      <c r="H53" s="141"/>
      <c r="I53" s="141"/>
    </row>
    <row r="54" spans="1:9">
      <c r="A54" s="151"/>
      <c r="B54" s="116"/>
      <c r="C54" s="133"/>
      <c r="D54" s="133"/>
      <c r="E54" s="133"/>
      <c r="F54" s="143"/>
      <c r="G54" s="152"/>
      <c r="H54" s="153"/>
      <c r="I54" s="146"/>
    </row>
    <row r="55" spans="1:9">
      <c r="A55" s="154"/>
      <c r="B55" s="116"/>
      <c r="C55" s="133"/>
      <c r="D55" s="133"/>
      <c r="E55" s="133"/>
      <c r="F55" s="143"/>
      <c r="G55" s="152"/>
      <c r="H55" s="153"/>
      <c r="I55" s="146"/>
    </row>
    <row r="56" spans="1:9">
      <c r="A56" s="154"/>
      <c r="B56" s="116"/>
      <c r="C56" s="155"/>
      <c r="D56" s="155"/>
      <c r="E56" s="155"/>
      <c r="F56" s="143"/>
      <c r="G56" s="152"/>
      <c r="H56" s="153"/>
      <c r="I56" s="146"/>
    </row>
    <row r="57" spans="1:9">
      <c r="A57" s="151"/>
      <c r="B57" s="116"/>
      <c r="C57" s="155"/>
      <c r="D57" s="155"/>
      <c r="E57" s="155"/>
      <c r="F57" s="143"/>
      <c r="G57" s="152"/>
      <c r="H57" s="153"/>
      <c r="I57" s="146"/>
    </row>
    <row r="58" spans="1:9">
      <c r="A58" s="151"/>
      <c r="B58" s="116"/>
      <c r="C58" s="155"/>
      <c r="D58" s="155"/>
      <c r="E58" s="155"/>
      <c r="F58" s="143"/>
      <c r="G58" s="152"/>
      <c r="H58" s="153"/>
      <c r="I58" s="146"/>
    </row>
    <row r="59" spans="1:9">
      <c r="A59" s="151"/>
      <c r="B59" s="116"/>
      <c r="C59" s="133"/>
      <c r="D59" s="133"/>
      <c r="E59" s="133"/>
      <c r="F59" s="143"/>
      <c r="G59" s="152"/>
      <c r="H59" s="146"/>
      <c r="I59" s="146"/>
    </row>
    <row r="60" spans="1:9">
      <c r="A60" s="130"/>
      <c r="B60" s="130"/>
      <c r="C60" s="130"/>
      <c r="D60" s="130"/>
      <c r="E60" s="130"/>
      <c r="F60" s="130"/>
      <c r="G60" s="130"/>
      <c r="H60" s="130"/>
      <c r="I60" s="146"/>
    </row>
    <row r="61" spans="1:9">
      <c r="A61" s="130"/>
      <c r="B61" s="130"/>
      <c r="C61" s="130"/>
      <c r="D61" s="130"/>
      <c r="E61" s="130"/>
      <c r="F61" s="130"/>
      <c r="G61" s="130"/>
      <c r="H61" s="139"/>
      <c r="I61" s="150"/>
    </row>
    <row r="62" spans="1:9">
      <c r="A62" s="130"/>
      <c r="B62" s="130"/>
      <c r="C62" s="130"/>
      <c r="D62" s="130"/>
      <c r="E62" s="130"/>
      <c r="F62" s="130"/>
      <c r="G62" s="130"/>
      <c r="H62" s="139"/>
      <c r="I62" s="150"/>
    </row>
    <row r="63" spans="1:9">
      <c r="A63" s="132"/>
      <c r="B63" s="132"/>
      <c r="C63" s="130"/>
      <c r="D63" s="130"/>
      <c r="E63" s="130"/>
      <c r="F63" s="130"/>
      <c r="G63" s="130"/>
      <c r="H63" s="130"/>
      <c r="I63" s="130"/>
    </row>
    <row r="64" spans="1:9">
      <c r="A64" s="141"/>
      <c r="B64" s="141"/>
      <c r="C64" s="144"/>
      <c r="D64" s="144"/>
      <c r="E64" s="144"/>
      <c r="F64" s="141"/>
      <c r="G64" s="141"/>
      <c r="H64" s="141"/>
      <c r="I64" s="141"/>
    </row>
    <row r="65" spans="1:9">
      <c r="A65" s="156"/>
      <c r="B65" s="143"/>
      <c r="C65" s="157"/>
      <c r="D65" s="157"/>
      <c r="E65" s="157"/>
      <c r="F65" s="143"/>
      <c r="G65" s="145"/>
      <c r="H65" s="146"/>
      <c r="I65" s="146"/>
    </row>
    <row r="66" spans="1:9">
      <c r="A66" s="130"/>
      <c r="B66" s="130"/>
      <c r="C66" s="133"/>
      <c r="D66" s="133"/>
      <c r="E66" s="133"/>
      <c r="F66" s="143"/>
      <c r="G66" s="158"/>
      <c r="H66" s="146"/>
      <c r="I66" s="146"/>
    </row>
    <row r="67" spans="1:9">
      <c r="A67" s="130"/>
      <c r="B67" s="130"/>
      <c r="C67" s="130"/>
      <c r="D67" s="130"/>
      <c r="E67" s="130"/>
      <c r="F67" s="143"/>
      <c r="G67" s="158"/>
      <c r="H67" s="146"/>
      <c r="I67" s="146"/>
    </row>
    <row r="68" spans="1:9">
      <c r="A68" s="130"/>
      <c r="B68" s="130"/>
      <c r="C68" s="130"/>
      <c r="D68" s="130"/>
      <c r="E68" s="130"/>
      <c r="F68" s="130"/>
      <c r="G68" s="130"/>
      <c r="H68" s="159"/>
      <c r="I68" s="150"/>
    </row>
    <row r="69" spans="1:9">
      <c r="A69" s="130"/>
      <c r="B69" s="130"/>
      <c r="C69" s="130"/>
      <c r="D69" s="130"/>
      <c r="E69" s="130"/>
      <c r="F69" s="130"/>
      <c r="G69" s="130"/>
      <c r="H69" s="159"/>
      <c r="I69" s="150"/>
    </row>
    <row r="70" spans="1:9">
      <c r="A70" s="132"/>
      <c r="B70" s="132"/>
      <c r="C70" s="130"/>
      <c r="D70" s="130"/>
      <c r="E70" s="130"/>
      <c r="F70" s="130"/>
      <c r="G70" s="130"/>
      <c r="H70" s="130"/>
      <c r="I70" s="130"/>
    </row>
    <row r="71" spans="1:9">
      <c r="A71" s="141"/>
      <c r="B71" s="141"/>
      <c r="C71" s="144"/>
      <c r="D71" s="144"/>
      <c r="E71" s="144"/>
      <c r="F71" s="141"/>
      <c r="G71" s="141"/>
      <c r="H71" s="141"/>
      <c r="I71" s="141"/>
    </row>
    <row r="72" spans="1:9">
      <c r="A72" s="151"/>
      <c r="B72" s="116"/>
      <c r="C72" s="133"/>
      <c r="D72" s="133"/>
      <c r="E72" s="133"/>
      <c r="F72" s="143"/>
      <c r="G72" s="152"/>
      <c r="H72" s="153"/>
      <c r="I72" s="160"/>
    </row>
    <row r="73" spans="1:9">
      <c r="A73" s="161"/>
      <c r="B73" s="116"/>
      <c r="C73" s="157"/>
      <c r="D73" s="157"/>
      <c r="E73" s="157"/>
      <c r="F73" s="143"/>
      <c r="G73" s="162"/>
      <c r="H73" s="146"/>
      <c r="I73" s="160"/>
    </row>
    <row r="74" spans="1:9">
      <c r="A74" s="161"/>
      <c r="B74" s="116"/>
      <c r="C74" s="155"/>
      <c r="D74" s="155"/>
      <c r="E74" s="155"/>
      <c r="F74" s="143"/>
      <c r="G74" s="162"/>
      <c r="H74" s="146"/>
      <c r="I74" s="160"/>
    </row>
    <row r="75" spans="1:9">
      <c r="A75" s="161"/>
      <c r="B75" s="116"/>
      <c r="C75" s="157"/>
      <c r="D75" s="157"/>
      <c r="E75" s="157"/>
      <c r="F75" s="143"/>
      <c r="G75" s="162"/>
      <c r="H75" s="146"/>
      <c r="I75" s="160"/>
    </row>
    <row r="76" spans="1:9">
      <c r="A76" s="161"/>
      <c r="B76" s="116"/>
      <c r="C76" s="157"/>
      <c r="D76" s="157"/>
      <c r="E76" s="157"/>
      <c r="F76" s="143"/>
      <c r="G76" s="162"/>
      <c r="H76" s="146"/>
      <c r="I76" s="160"/>
    </row>
    <row r="77" spans="1:9">
      <c r="A77" s="161"/>
      <c r="B77" s="161"/>
      <c r="C77" s="157"/>
      <c r="D77" s="157"/>
      <c r="E77" s="157"/>
      <c r="F77" s="143"/>
      <c r="G77" s="162"/>
      <c r="H77" s="146"/>
      <c r="I77" s="160"/>
    </row>
    <row r="78" spans="1:9">
      <c r="A78" s="161"/>
      <c r="B78" s="161"/>
      <c r="C78" s="157"/>
      <c r="D78" s="157"/>
      <c r="E78" s="157"/>
      <c r="F78" s="143"/>
      <c r="G78" s="162"/>
      <c r="H78" s="146"/>
      <c r="I78" s="160"/>
    </row>
    <row r="79" spans="1:9">
      <c r="A79" s="161"/>
      <c r="B79" s="161"/>
      <c r="C79" s="157"/>
      <c r="D79" s="157"/>
      <c r="E79" s="157"/>
      <c r="F79" s="143"/>
      <c r="G79" s="162"/>
      <c r="H79" s="146"/>
      <c r="I79" s="160"/>
    </row>
    <row r="80" spans="1:9">
      <c r="A80" s="130"/>
      <c r="B80" s="130"/>
      <c r="C80" s="133"/>
      <c r="D80" s="133"/>
      <c r="E80" s="133"/>
      <c r="F80" s="143"/>
      <c r="G80" s="162"/>
      <c r="H80" s="146"/>
      <c r="I80" s="160"/>
    </row>
    <row r="81" spans="1:9">
      <c r="A81" s="130"/>
      <c r="B81" s="130"/>
      <c r="C81" s="130"/>
      <c r="D81" s="130"/>
      <c r="E81" s="130"/>
      <c r="F81" s="143"/>
      <c r="G81" s="158"/>
      <c r="H81" s="146"/>
      <c r="I81" s="146"/>
    </row>
    <row r="82" spans="1:9">
      <c r="A82" s="130"/>
      <c r="B82" s="130"/>
      <c r="C82" s="130"/>
      <c r="D82" s="130"/>
      <c r="E82" s="130"/>
      <c r="F82" s="130"/>
      <c r="G82" s="130"/>
      <c r="H82" s="159"/>
      <c r="I82" s="150"/>
    </row>
    <row r="83" spans="1:9">
      <c r="A83" s="130"/>
      <c r="B83" s="130"/>
      <c r="C83" s="130"/>
      <c r="D83" s="130"/>
      <c r="E83" s="130"/>
      <c r="F83" s="130"/>
      <c r="G83" s="130"/>
      <c r="H83" s="163"/>
      <c r="I83" s="146"/>
    </row>
    <row r="84" spans="1:9">
      <c r="A84" s="132"/>
      <c r="B84" s="132"/>
      <c r="C84" s="132"/>
      <c r="D84" s="132"/>
      <c r="E84" s="132"/>
      <c r="F84" s="132"/>
      <c r="G84" s="132"/>
      <c r="H84" s="132"/>
      <c r="I84" s="132"/>
    </row>
    <row r="85" spans="1:9">
      <c r="A85" s="130"/>
      <c r="B85" s="130"/>
      <c r="C85" s="130"/>
      <c r="D85" s="130"/>
      <c r="E85" s="130"/>
      <c r="F85" s="130"/>
      <c r="G85" s="130"/>
      <c r="H85" s="130"/>
      <c r="I85" s="130"/>
    </row>
    <row r="86" spans="1:9">
      <c r="A86" s="130"/>
      <c r="B86" s="130"/>
      <c r="C86" s="130"/>
      <c r="D86" s="130"/>
      <c r="E86" s="149"/>
      <c r="F86" s="133"/>
      <c r="G86" s="133"/>
      <c r="H86" s="133"/>
      <c r="I86" s="146"/>
    </row>
    <row r="87" spans="1:9">
      <c r="A87" s="130"/>
      <c r="B87" s="130"/>
      <c r="C87" s="130"/>
      <c r="D87" s="130"/>
      <c r="E87" s="149"/>
      <c r="F87" s="130"/>
      <c r="G87" s="130"/>
      <c r="H87" s="164"/>
      <c r="I87" s="146"/>
    </row>
    <row r="88" spans="1:9">
      <c r="A88" s="130"/>
      <c r="B88" s="130"/>
      <c r="C88" s="130"/>
      <c r="D88" s="130"/>
      <c r="E88" s="139"/>
      <c r="F88" s="132"/>
      <c r="G88" s="130"/>
      <c r="H88" s="130"/>
      <c r="I88" s="150"/>
    </row>
    <row r="89" spans="1:9">
      <c r="A89" s="130"/>
      <c r="B89" s="130"/>
      <c r="C89" s="130"/>
      <c r="D89" s="130"/>
      <c r="E89" s="130"/>
      <c r="F89" s="130"/>
      <c r="G89" s="130"/>
      <c r="H89" s="130"/>
      <c r="I89" s="130"/>
    </row>
    <row r="90" spans="1:9">
      <c r="A90" s="132"/>
      <c r="B90" s="132"/>
      <c r="C90" s="130"/>
      <c r="D90" s="130"/>
      <c r="E90" s="130"/>
      <c r="F90" s="130"/>
      <c r="G90" s="130"/>
      <c r="H90" s="130"/>
      <c r="I90" s="130"/>
    </row>
    <row r="91" spans="1:9">
      <c r="A91" s="133"/>
      <c r="B91" s="133"/>
      <c r="C91" s="133"/>
      <c r="D91" s="133"/>
      <c r="E91" s="133"/>
      <c r="F91" s="133"/>
      <c r="G91" s="133"/>
      <c r="H91" s="133"/>
      <c r="I91" s="133"/>
    </row>
    <row r="92" spans="1:9">
      <c r="A92" s="133"/>
      <c r="B92" s="133"/>
      <c r="C92" s="133"/>
      <c r="D92" s="133"/>
      <c r="E92" s="133"/>
      <c r="F92" s="133"/>
      <c r="G92" s="133"/>
      <c r="H92" s="133"/>
      <c r="I92" s="133"/>
    </row>
    <row r="93" spans="1:9">
      <c r="A93" s="115"/>
      <c r="B93" s="115"/>
      <c r="C93" s="115"/>
      <c r="D93" s="115"/>
      <c r="E93" s="115"/>
      <c r="F93" s="115"/>
      <c r="G93" s="115"/>
      <c r="H93" s="115"/>
      <c r="I93" s="115"/>
    </row>
    <row r="94" spans="1:9">
      <c r="A94" s="115"/>
      <c r="B94" s="115"/>
      <c r="C94" s="115"/>
      <c r="D94" s="115"/>
      <c r="E94" s="115"/>
      <c r="F94" s="115"/>
      <c r="G94" s="115"/>
      <c r="H94" s="115"/>
      <c r="I94" s="115"/>
    </row>
    <row r="95" spans="1:9">
      <c r="A95" s="116"/>
      <c r="B95" s="116"/>
      <c r="C95" s="116"/>
      <c r="D95" s="116"/>
      <c r="E95" s="116"/>
      <c r="F95" s="116"/>
      <c r="G95" s="116"/>
      <c r="H95" s="116"/>
      <c r="I95" s="116"/>
    </row>
    <row r="96" spans="1:9">
      <c r="A96" s="115"/>
      <c r="B96" s="115"/>
      <c r="C96" s="115"/>
      <c r="D96" s="115"/>
      <c r="E96" s="115"/>
      <c r="F96" s="115"/>
      <c r="G96" s="115"/>
      <c r="H96" s="115"/>
      <c r="I96" s="115"/>
    </row>
    <row r="97" spans="1:9">
      <c r="A97" s="115"/>
      <c r="B97" s="115"/>
      <c r="C97" s="115"/>
      <c r="D97" s="115"/>
      <c r="E97" s="115"/>
      <c r="F97" s="115"/>
      <c r="G97" s="115"/>
      <c r="H97" s="115"/>
      <c r="I97" s="115"/>
    </row>
    <row r="98" spans="1:9">
      <c r="A98" s="115"/>
      <c r="B98" s="115"/>
      <c r="C98" s="115"/>
      <c r="D98" s="115"/>
      <c r="E98" s="115"/>
      <c r="F98" s="115"/>
      <c r="G98" s="115"/>
      <c r="H98" s="115"/>
      <c r="I98" s="115"/>
    </row>
    <row r="99" spans="1:9">
      <c r="A99" s="115"/>
      <c r="B99" s="115"/>
      <c r="C99" s="115"/>
      <c r="D99" s="115"/>
      <c r="E99" s="115"/>
      <c r="F99" s="115"/>
      <c r="G99" s="115"/>
      <c r="H99" s="115"/>
      <c r="I99" s="115"/>
    </row>
    <row r="100" spans="1:9">
      <c r="A100" s="115"/>
      <c r="B100" s="115"/>
      <c r="C100" s="115"/>
      <c r="D100" s="115"/>
      <c r="E100" s="115"/>
      <c r="F100" s="115"/>
      <c r="G100" s="115"/>
      <c r="H100" s="115"/>
      <c r="I100" s="115"/>
    </row>
    <row r="101" spans="1:9">
      <c r="A101" s="115"/>
      <c r="B101" s="115"/>
      <c r="C101" s="115"/>
      <c r="D101" s="115"/>
      <c r="E101" s="115"/>
      <c r="F101" s="115"/>
      <c r="G101" s="115"/>
      <c r="H101" s="115"/>
      <c r="I101" s="115"/>
    </row>
    <row r="102" spans="1:9">
      <c r="A102" s="115"/>
      <c r="B102" s="115"/>
      <c r="C102" s="115"/>
      <c r="D102" s="115"/>
      <c r="E102" s="115"/>
      <c r="F102" s="115"/>
      <c r="G102" s="115"/>
      <c r="H102" s="115"/>
      <c r="I102" s="115"/>
    </row>
    <row r="103" spans="1:9">
      <c r="A103" s="115"/>
      <c r="B103" s="115"/>
      <c r="C103" s="115"/>
      <c r="D103" s="115"/>
      <c r="E103" s="115"/>
      <c r="F103" s="115"/>
      <c r="G103" s="115"/>
      <c r="H103" s="115"/>
      <c r="I103" s="115"/>
    </row>
    <row r="104" spans="1:9">
      <c r="A104" s="115"/>
      <c r="B104" s="115"/>
      <c r="C104" s="115"/>
      <c r="D104" s="115"/>
      <c r="E104" s="115"/>
      <c r="F104" s="115"/>
      <c r="G104" s="115"/>
      <c r="H104" s="115"/>
      <c r="I104" s="115"/>
    </row>
    <row r="105" spans="1:9">
      <c r="A105" s="115"/>
      <c r="B105" s="115"/>
      <c r="C105" s="115"/>
      <c r="D105" s="115"/>
      <c r="E105" s="115"/>
      <c r="F105" s="115"/>
      <c r="G105" s="115"/>
      <c r="H105" s="115"/>
      <c r="I105" s="115"/>
    </row>
    <row r="106" spans="1:9">
      <c r="A106" s="115"/>
      <c r="B106" s="115"/>
      <c r="C106" s="115"/>
      <c r="D106" s="115"/>
      <c r="E106" s="115"/>
      <c r="F106" s="115"/>
      <c r="G106" s="115"/>
      <c r="H106" s="115"/>
      <c r="I106" s="115"/>
    </row>
    <row r="107" spans="1:9">
      <c r="A107" s="115"/>
      <c r="B107" s="115"/>
      <c r="C107" s="115"/>
      <c r="D107" s="115"/>
      <c r="E107" s="115"/>
      <c r="F107" s="115"/>
      <c r="G107" s="115"/>
      <c r="H107" s="115"/>
      <c r="I107" s="115"/>
    </row>
    <row r="108" spans="1:9">
      <c r="A108" s="115"/>
      <c r="B108" s="115"/>
      <c r="C108" s="115"/>
      <c r="D108" s="115"/>
      <c r="E108" s="115"/>
      <c r="F108" s="115"/>
      <c r="G108" s="115"/>
      <c r="H108" s="115"/>
      <c r="I108" s="115"/>
    </row>
    <row r="109" spans="1:9">
      <c r="A109" s="115"/>
      <c r="B109" s="115"/>
      <c r="C109" s="115"/>
      <c r="D109" s="115"/>
      <c r="E109" s="115"/>
      <c r="F109" s="115"/>
      <c r="G109" s="115"/>
      <c r="H109" s="115"/>
      <c r="I109" s="115"/>
    </row>
    <row r="110" spans="1:9">
      <c r="A110" s="115"/>
      <c r="B110" s="115"/>
      <c r="C110" s="115"/>
      <c r="D110" s="115"/>
      <c r="E110" s="115"/>
      <c r="F110" s="115"/>
      <c r="G110" s="115"/>
      <c r="H110" s="115"/>
      <c r="I110" s="115"/>
    </row>
  </sheetData>
  <mergeCells count="14">
    <mergeCell ref="A22:F22"/>
    <mergeCell ref="A23:G23"/>
    <mergeCell ref="A26:F26"/>
    <mergeCell ref="A27:F27"/>
    <mergeCell ref="A28:G28"/>
    <mergeCell ref="A3:G3"/>
    <mergeCell ref="A4:G4"/>
    <mergeCell ref="A5:G5"/>
    <mergeCell ref="A18:G18"/>
    <mergeCell ref="A7:G7"/>
    <mergeCell ref="A8:G8"/>
    <mergeCell ref="A9:G9"/>
    <mergeCell ref="A11:G11"/>
    <mergeCell ref="A17:F17"/>
  </mergeCells>
  <pageMargins left="0.511811024" right="0.511811024" top="0.78740157499999996" bottom="0.78740157499999996" header="0.31496062000000002" footer="0.31496062000000002"/>
  <pageSetup paperSize="9" scale="8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 Orcamentaria</vt:lpstr>
      <vt:lpstr>Cronograma</vt:lpstr>
      <vt:lpstr>Composições</vt:lpstr>
      <vt:lpstr>Composições!Area_de_impressao</vt:lpstr>
      <vt:lpstr>Cronograma!Area_de_impressao</vt:lpstr>
      <vt:lpstr>'Planilha Orcamentaria'!Area_de_impressao</vt:lpstr>
      <vt:lpstr>'Planilha Orcamentaria'!Titulos_de_impressao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bruna.chaves</cp:lastModifiedBy>
  <cp:lastPrinted>2019-05-07T17:28:05Z</cp:lastPrinted>
  <dcterms:created xsi:type="dcterms:W3CDTF">2006-09-22T13:55:22Z</dcterms:created>
  <dcterms:modified xsi:type="dcterms:W3CDTF">2019-06-18T17:28:51Z</dcterms:modified>
</cp:coreProperties>
</file>