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Plan1" sheetId="1" state="visible" r:id="rId2"/>
    <sheet name="Plan2" sheetId="2" state="visible" r:id="rId3"/>
    <sheet name="Plan3" sheetId="3" state="visible" r:id="rId4"/>
  </sheets>
  <definedNames>
    <definedName function="false" hidden="false" localSheetId="0" name="_xlnm.Print_Area" vbProcedure="false">Plan1!$A$1:$J$76</definedName>
    <definedName function="false" hidden="false" localSheetId="0" name="_xlnm.Print_Area" vbProcedure="false">Plan1!$A$1:$J$76</definedName>
    <definedName function="false" hidden="false" localSheetId="0" name="_xlnm.Print_Area_0" vbProcedure="false">Plan1!$A$1:$J$76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<sst xmlns="http://schemas.openxmlformats.org/spreadsheetml/2006/main" count="168" uniqueCount="91">
  <si>
    <t xml:space="preserve">MEMORIAL DE CÁLCULO - SERVIÇOS DE IMPLANTAÇÃO PROINFÂNCIA DORNELAS II - MURIAÉ - MG.</t>
  </si>
  <si>
    <t xml:space="preserve">SAPATAS E BLOCOS</t>
  </si>
  <si>
    <t xml:space="preserve">UNIDADES</t>
  </si>
  <si>
    <t xml:space="preserve">DIMENSÕES (m)</t>
  </si>
  <si>
    <t xml:space="preserve">VOLUME DE CONCRETO (m³)</t>
  </si>
  <si>
    <t xml:space="preserve">Peso do Aço 6.3mm(Kg) (0,276)Kg/m</t>
  </si>
  <si>
    <t xml:space="preserve">Peso do Aço 8.0mm(Kg) (0,429)Kg/m</t>
  </si>
  <si>
    <t xml:space="preserve">Forma de madeira (M²)</t>
  </si>
  <si>
    <t xml:space="preserve">Escavação 1ª categoria (M³)</t>
  </si>
  <si>
    <t xml:space="preserve">Reaterro compactado (M³)</t>
  </si>
  <si>
    <t xml:space="preserve">BLOCOS</t>
  </si>
  <si>
    <t xml:space="preserve">0,60x0,60x0,20</t>
  </si>
  <si>
    <t xml:space="preserve">TOTAL SAPATAS E BLOCOS</t>
  </si>
  <si>
    <t xml:space="preserve">ESTACAS BROCA D=20cm</t>
  </si>
  <si>
    <t xml:space="preserve">Peso do Aço 4.2mm(Kg) (0,120)Kg/m</t>
  </si>
  <si>
    <t xml:space="preserve">TOTAL ESTACAS</t>
  </si>
  <si>
    <t xml:space="preserve">PILARETES</t>
  </si>
  <si>
    <t xml:space="preserve">Peso do Aço 10.0mm(Kg) (0,678)Kg/m</t>
  </si>
  <si>
    <t xml:space="preserve">Peso do Aço 5.0mm(Kg) (0,169)Kg/m</t>
  </si>
  <si>
    <t xml:space="preserve">SAPATAS</t>
  </si>
  <si>
    <t xml:space="preserve">TOTAL PILARETES</t>
  </si>
  <si>
    <t xml:space="preserve">VIGAS BALDRAME</t>
  </si>
  <si>
    <t xml:space="preserve">UNIDADE</t>
  </si>
  <si>
    <t xml:space="preserve">COMPRIMENTO (m)</t>
  </si>
  <si>
    <t xml:space="preserve">V6 (15x30)cm</t>
  </si>
  <si>
    <t xml:space="preserve">M</t>
  </si>
  <si>
    <t xml:space="preserve">V7 (10x30)cm</t>
  </si>
  <si>
    <t xml:space="preserve">V13 (10x30)cm</t>
  </si>
  <si>
    <t xml:space="preserve">TOTAL VIGAS BALDRAME</t>
  </si>
  <si>
    <t xml:space="preserve">VIGAS DE TOPO</t>
  </si>
  <si>
    <t xml:space="preserve">V1 (15x20)cm</t>
  </si>
  <si>
    <t xml:space="preserve">V2 (10x20)cm</t>
  </si>
  <si>
    <t xml:space="preserve">TOTAL VIGAS DE TOPO</t>
  </si>
  <si>
    <t xml:space="preserve">PILARES</t>
  </si>
  <si>
    <t xml:space="preserve">P6 A P15</t>
  </si>
  <si>
    <t xml:space="preserve">P38 A P71</t>
  </si>
  <si>
    <t xml:space="preserve">P5 A P37 E P116 A P119</t>
  </si>
  <si>
    <t xml:space="preserve">TOTAL PILARES</t>
  </si>
  <si>
    <t xml:space="preserve">ALVENARIA</t>
  </si>
  <si>
    <t xml:space="preserve">DIMENSÕES</t>
  </si>
  <si>
    <t xml:space="preserve">QUANTIDADE (M²)</t>
  </si>
  <si>
    <t xml:space="preserve">BLOCO DE CONCRETO 15CM</t>
  </si>
  <si>
    <t xml:space="preserve">M²</t>
  </si>
  <si>
    <t xml:space="preserve">14X19x39cm</t>
  </si>
  <si>
    <t xml:space="preserve">BLOCO DE CONCRETO 10CM</t>
  </si>
  <si>
    <t xml:space="preserve">9X19x39cm</t>
  </si>
  <si>
    <t xml:space="preserve">CHAPISCO</t>
  </si>
  <si>
    <t xml:space="preserve">EMBOÇO PARA PINTURA</t>
  </si>
  <si>
    <t xml:space="preserve">APLICAÇÃO DE SELADOR</t>
  </si>
  <si>
    <t xml:space="preserve">PINTURA LATEX ACRÍLICA</t>
  </si>
  <si>
    <t xml:space="preserve">PINTURA DE PISO GARAGEM, DEMARCAÇÃO ACESSIBILIDADE</t>
  </si>
  <si>
    <t xml:space="preserve">GUARDA CORPO EM TUBO GALVANIZADO COM CORRIMÃO DUPLO, H=1,3M.</t>
  </si>
  <si>
    <t xml:space="preserve">PINTURA GUARDA CORPO</t>
  </si>
  <si>
    <t xml:space="preserve">PINTURA CORRIMÃO GALVANIZADO</t>
  </si>
  <si>
    <t xml:space="preserve">PINTURA PORTÃO BASCULANTE</t>
  </si>
  <si>
    <t xml:space="preserve">SERVIÇOS DIVERSOS</t>
  </si>
  <si>
    <t xml:space="preserve">QUANTIDADE</t>
  </si>
  <si>
    <t xml:space="preserve">PEITORIL EM GRANITO ANDORINHA (MURETA FACHADA E MUROS LATERAIS) L=17cm</t>
  </si>
  <si>
    <t xml:space="preserve">RUFO PINGADEIRA EM CHAPA METÁLICA - MUROS - L= 25cm</t>
  </si>
  <si>
    <t xml:space="preserve">LASTRO DE BRITA 1, E= 5 CM</t>
  </si>
  <si>
    <t xml:space="preserve">M³</t>
  </si>
  <si>
    <t xml:space="preserve">CONCRETO ESTRUTURAL 25 MPA PARA GARAGEM "VAGA ACESSIVEL" E RAMPA DA GARAGEM, E=8,0 CM.</t>
  </si>
  <si>
    <t xml:space="preserve">GRAMA ESMERALDA EM TALUDES E JARDIM</t>
  </si>
  <si>
    <t xml:space="preserve">AÇO CA 60, PARA PISO DA VAGA ACESSIVEL, RAMPA DE ACESSO.</t>
  </si>
  <si>
    <t xml:space="preserve">KG</t>
  </si>
  <si>
    <t xml:space="preserve">GUARDA CORPO EM TUBO GALVANIZADO H = 1,10M. Proteção talude frente.</t>
  </si>
  <si>
    <t xml:space="preserve">GRELHA DE AÇO E=20CM PARA DRENAGEM PLUVIAL.</t>
  </si>
  <si>
    <t xml:space="preserve">MEIO FIO PRÉ MOLDADO DE CONCRETO</t>
  </si>
  <si>
    <t xml:space="preserve">PISO INTERTRAVADO DE CONCRETO, ASSENTADO EM COCHIM DE AREIA</t>
  </si>
  <si>
    <t xml:space="preserve">GRADIL h – 1,58m</t>
  </si>
  <si>
    <t xml:space="preserve">ALAMBRADO H  - 3,00 M</t>
  </si>
  <si>
    <t xml:space="preserve">PORTÃO BASCULANTE ENTRADA</t>
  </si>
  <si>
    <t xml:space="preserve">PORTÃO GRADIL  (1,60 X 2,20) X 2</t>
  </si>
  <si>
    <t xml:space="preserve">FORNECIMENTO E ASSENTAMENTO DE CANALETA DE DRENAGEM PRÉ-MOLDADA DE CONCRETO, D=40CM. COM COXIM DE AREIA.</t>
  </si>
  <si>
    <t xml:space="preserve">CAIXA DE INSPEÇÃO AP, (80X80)CM.</t>
  </si>
  <si>
    <t xml:space="preserve">MUDAS DE PINHEIRO </t>
  </si>
  <si>
    <t xml:space="preserve">TUBO PVC 100MM</t>
  </si>
  <si>
    <t xml:space="preserve">MUDAS DE SAGU</t>
  </si>
  <si>
    <t xml:space="preserve">JOELHO 100MM 90º</t>
  </si>
  <si>
    <t xml:space="preserve">TUBO PVC 200MM</t>
  </si>
  <si>
    <t xml:space="preserve">Tapume de chapa de madeira compensada, e= 6mm</t>
  </si>
  <si>
    <t xml:space="preserve">ACERTO MANUAL DE TERRENO PARA PLANTIO DE GRAMA</t>
  </si>
  <si>
    <t xml:space="preserve">_________________________________________________
Wander Luiz de Faria Mendes
Eng. Civil &amp; Segurança do trabalho
CREA RJ-2015102872/D
Chefe da divisão de Projetos</t>
  </si>
  <si>
    <t xml:space="preserve">PLANILHA IMPLANTAÇÃO EXTERNA – SECRETARIA DE OBRAS</t>
  </si>
  <si>
    <t xml:space="preserve">CAIXA DE DRENAGEM “BOCA DE LOBO”</t>
  </si>
  <si>
    <t xml:space="preserve">SARJETA DE CONCRETO L = 30CM</t>
  </si>
  <si>
    <t xml:space="preserve">PAVIMENTAÇÃO EM BLOCKET 35 Mpa</t>
  </si>
  <si>
    <t xml:space="preserve">m²</t>
  </si>
  <si>
    <t xml:space="preserve">PAVIMENTAÇÃO EM CONCRETO ESTRUTURAL 25 Mpa Esp: 6,0 cm “calçada externa”.</t>
  </si>
  <si>
    <t xml:space="preserve">ACERTO MANUAL DE TERRENO, NIVELAMENTO, PARA PLANTIO DE GRAMA, PAVIMENTAÇÃO EM BLOCKET E CALÇADA EXTERNA.</t>
  </si>
  <si>
    <t xml:space="preserve">COMPACTAÇÃO MANUAL DE TERRENO. ESP = 15 CM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</si>
</sst>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0.000"/>
    <numFmt numFmtId="166" formatCode="0.00"/>
    <numFmt numFmtId="167" formatCode="0.0"/>
    <numFmt numFmtId="168" formatCode="#,##0.00"/>
  </numFmts>
  <fonts count="25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24"/>
      <color rgb="FF000000"/>
      <name val="Calibri"/>
      <family val="2"/>
      <charset val="1"/>
    </font>
    <font>
      <sz val="18"/>
      <color rgb="FF000000"/>
      <name val="Calibri"/>
      <family val="2"/>
      <charset val="1"/>
    </font>
    <font>
      <sz val="12"/>
      <color rgb="FF000000"/>
      <name val="Calibri"/>
      <family val="2"/>
      <charset val="1"/>
    </font>
    <font>
      <sz val="10"/>
      <color rgb="FF333333"/>
      <name val="Calibri"/>
      <family val="2"/>
      <charset val="1"/>
    </font>
    <font>
      <i val="true"/>
      <sz val="10"/>
      <color rgb="FF808080"/>
      <name val="Calibri"/>
      <family val="2"/>
      <charset val="1"/>
    </font>
    <font>
      <sz val="10"/>
      <color rgb="FF006600"/>
      <name val="Calibri"/>
      <family val="2"/>
      <charset val="1"/>
    </font>
    <font>
      <sz val="10"/>
      <color rgb="FF996600"/>
      <name val="Calibri"/>
      <family val="2"/>
      <charset val="1"/>
    </font>
    <font>
      <sz val="10"/>
      <color rgb="FFCC0000"/>
      <name val="Calibri"/>
      <family val="2"/>
      <charset val="1"/>
    </font>
    <font>
      <b val="true"/>
      <sz val="10"/>
      <color rgb="FFFFFFFF"/>
      <name val="Calibri"/>
      <family val="2"/>
      <charset val="1"/>
    </font>
    <font>
      <b val="true"/>
      <sz val="10"/>
      <color rgb="FF000000"/>
      <name val="Calibri"/>
      <family val="2"/>
      <charset val="1"/>
    </font>
    <font>
      <sz val="10"/>
      <color rgb="FFFFFFFF"/>
      <name val="Calibri"/>
      <family val="2"/>
      <charset val="1"/>
    </font>
    <font>
      <b val="true"/>
      <u val="single"/>
      <sz val="12"/>
      <color rgb="FF000000"/>
      <name val="Arial"/>
      <family val="2"/>
      <charset val="1"/>
    </font>
    <font>
      <sz val="10"/>
      <color rgb="FF000000"/>
      <name val="Arial"/>
      <family val="2"/>
      <charset val="1"/>
    </font>
    <font>
      <sz val="12"/>
      <color rgb="FF00000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sz val="9"/>
      <color rgb="FF000000"/>
      <name val="Arial"/>
      <family val="2"/>
      <charset val="1"/>
    </font>
    <font>
      <sz val="10.5"/>
      <color rgb="FF000000"/>
      <name val="Arial"/>
      <family val="2"/>
      <charset val="1"/>
    </font>
    <font>
      <sz val="10.5"/>
      <name val="Arial"/>
      <family val="2"/>
      <charset val="1"/>
    </font>
    <font>
      <sz val="11"/>
      <name val="Calibri"/>
      <family val="2"/>
      <charset val="1"/>
    </font>
    <font>
      <sz val="11"/>
      <color rgb="FF000000"/>
      <name val="Times New Roman"/>
      <family val="1"/>
      <charset val="1"/>
    </font>
    <font>
      <b val="true"/>
      <sz val="11"/>
      <color rgb="FF000000"/>
      <name val="Calibri"/>
      <family val="2"/>
      <charset val="1"/>
    </font>
  </fonts>
  <fills count="11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CCFFCC"/>
        <bgColor rgb="FFCCFFFF"/>
      </patternFill>
    </fill>
    <fill>
      <patternFill patternType="solid">
        <fgColor rgb="FFFFCCCC"/>
        <bgColor rgb="FFDDDDDD"/>
      </patternFill>
    </fill>
    <fill>
      <patternFill patternType="solid">
        <fgColor rgb="FFCC0000"/>
        <bgColor rgb="FF800000"/>
      </patternFill>
    </fill>
    <fill>
      <patternFill patternType="solid">
        <fgColor rgb="FF000000"/>
        <bgColor rgb="FF003300"/>
      </patternFill>
    </fill>
    <fill>
      <patternFill patternType="solid">
        <fgColor rgb="FF808080"/>
        <bgColor rgb="FF969696"/>
      </patternFill>
    </fill>
    <fill>
      <patternFill patternType="solid">
        <fgColor rgb="FFDDDDDD"/>
        <bgColor rgb="FFFFCCCC"/>
      </patternFill>
    </fill>
    <fill>
      <patternFill patternType="solid">
        <fgColor rgb="FFFFFFFF"/>
        <bgColor rgb="FFFFFFCC"/>
      </patternFill>
    </fill>
    <fill>
      <patternFill patternType="solid">
        <fgColor rgb="FFFFFF00"/>
        <bgColor rgb="FFFFFF00"/>
      </patternFill>
    </fill>
  </fills>
  <borders count="5">
    <border diagonalUp="false" diagonalDown="false">
      <left/>
      <right/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hair"/>
      <right style="hair"/>
      <top style="hair"/>
      <bottom style="hair"/>
      <diagonal/>
    </border>
  </borders>
  <cellStyleXfs count="36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false" applyAlignment="true" applyProtection="false">
      <alignment horizontal="general" vertical="bottom" textRotation="0" wrapText="false" indent="0" shrinkToFit="false"/>
    </xf>
    <xf numFmtId="164" fontId="5" fillId="0" borderId="0" applyFont="true" applyBorder="false" applyAlignment="true" applyProtection="false">
      <alignment horizontal="general" vertical="bottom" textRotation="0" wrapText="false" indent="0" shrinkToFit="false"/>
    </xf>
    <xf numFmtId="164" fontId="6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7" fillId="2" borderId="1" applyFont="true" applyBorder="true" applyAlignment="true" applyProtection="false">
      <alignment horizontal="general" vertical="bottom" textRotation="0" wrapText="false" indent="0" shrinkToFit="false"/>
    </xf>
    <xf numFmtId="164" fontId="8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9" fillId="3" borderId="0" applyFont="true" applyBorder="false" applyAlignment="true" applyProtection="false">
      <alignment horizontal="general" vertical="bottom" textRotation="0" wrapText="false" indent="0" shrinkToFit="false"/>
    </xf>
    <xf numFmtId="164" fontId="10" fillId="2" borderId="0" applyFont="true" applyBorder="false" applyAlignment="true" applyProtection="false">
      <alignment horizontal="general" vertical="bottom" textRotation="0" wrapText="false" indent="0" shrinkToFit="false"/>
    </xf>
    <xf numFmtId="164" fontId="11" fillId="4" borderId="0" applyFont="true" applyBorder="false" applyAlignment="true" applyProtection="false">
      <alignment horizontal="general" vertical="bottom" textRotation="0" wrapText="false" indent="0" shrinkToFit="false"/>
    </xf>
    <xf numFmtId="164" fontId="11" fillId="0" borderId="0" applyFont="true" applyBorder="false" applyAlignment="true" applyProtection="false">
      <alignment horizontal="general" vertical="bottom" textRotation="0" wrapText="false" indent="0" shrinkToFit="false"/>
    </xf>
    <xf numFmtId="164" fontId="12" fillId="5" borderId="0" applyFont="true" applyBorder="false" applyAlignment="true" applyProtection="false">
      <alignment horizontal="general" vertical="bottom" textRotation="0" wrapText="false" indent="0" shrinkToFit="false"/>
    </xf>
    <xf numFmtId="164" fontId="13" fillId="0" borderId="0" applyFont="true" applyBorder="false" applyAlignment="true" applyProtection="false">
      <alignment horizontal="general" vertical="bottom" textRotation="0" wrapText="false" indent="0" shrinkToFit="false"/>
    </xf>
    <xf numFmtId="164" fontId="14" fillId="6" borderId="0" applyFont="true" applyBorder="false" applyAlignment="true" applyProtection="false">
      <alignment horizontal="general" vertical="bottom" textRotation="0" wrapText="false" indent="0" shrinkToFit="false"/>
    </xf>
    <xf numFmtId="164" fontId="14" fillId="7" borderId="0" applyFont="true" applyBorder="false" applyAlignment="true" applyProtection="false">
      <alignment horizontal="general" vertical="bottom" textRotation="0" wrapText="false" indent="0" shrinkToFit="false"/>
    </xf>
    <xf numFmtId="164" fontId="13" fillId="8" borderId="0" applyFont="true" applyBorder="false" applyAlignment="true" applyProtection="false">
      <alignment horizontal="general" vertical="bottom" textRotation="0" wrapText="false" indent="0" shrinkToFit="false"/>
    </xf>
  </cellStyleXfs>
  <cellXfs count="4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6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6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6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8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6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18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6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9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8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6" fillId="9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6" fillId="9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9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1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1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18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0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20" fillId="0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2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0" fillId="0" borderId="2" xfId="0" applyFont="false" applyBorder="true" applyAlignment="true" applyProtection="false">
      <alignment horizontal="left" vertical="center" textRotation="0" wrapText="false" indent="15" shrinkToFit="false"/>
      <protection locked="true" hidden="false"/>
    </xf>
    <xf numFmtId="166" fontId="0" fillId="0" borderId="2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0" fillId="0" borderId="2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1" fillId="0" borderId="4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0" fillId="0" borderId="4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22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1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22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3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4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0" fillId="0" borderId="4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8" fontId="0" fillId="0" borderId="4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0" fillId="0" borderId="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4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4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22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Heading" xfId="20" builtinId="53" customBuiltin="true"/>
    <cellStyle name="Heading 1" xfId="21" builtinId="53" customBuiltin="true"/>
    <cellStyle name="Heading 2" xfId="22" builtinId="53" customBuiltin="true"/>
    <cellStyle name="Text" xfId="23" builtinId="53" customBuiltin="true"/>
    <cellStyle name="Note" xfId="24" builtinId="53" customBuiltin="true"/>
    <cellStyle name="Footnote" xfId="25" builtinId="53" customBuiltin="true"/>
    <cellStyle name="Status" xfId="26" builtinId="53" customBuiltin="true"/>
    <cellStyle name="Good" xfId="27" builtinId="53" customBuiltin="true"/>
    <cellStyle name="Neutral" xfId="28" builtinId="53" customBuiltin="true"/>
    <cellStyle name="Bad" xfId="29" builtinId="53" customBuiltin="true"/>
    <cellStyle name="Warning" xfId="30" builtinId="53" customBuiltin="true"/>
    <cellStyle name="Error" xfId="31" builtinId="53" customBuiltin="true"/>
    <cellStyle name="Accent" xfId="32" builtinId="53" customBuiltin="true"/>
    <cellStyle name="Accent 1" xfId="33" builtinId="53" customBuiltin="true"/>
    <cellStyle name="Accent 2" xfId="34" builtinId="53" customBuiltin="true"/>
    <cellStyle name="Accent 3" xfId="35" builtinId="53" customBuiltin="true"/>
  </cellStyles>
  <colors>
    <indexedColors>
      <rgbColor rgb="FF000000"/>
      <rgbColor rgb="FFFFFFFF"/>
      <rgbColor rgb="FFCC0000"/>
      <rgbColor rgb="FF00FF00"/>
      <rgbColor rgb="FF0000FF"/>
      <rgbColor rgb="FFFFFF00"/>
      <rgbColor rgb="FFFF00FF"/>
      <rgbColor rgb="FF00FFFF"/>
      <rgbColor rgb="FF800000"/>
      <rgbColor rgb="FF006600"/>
      <rgbColor rgb="FF000080"/>
      <rgbColor rgb="FF9966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CC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S65536"/>
  <sheetViews>
    <sheetView showFormulas="false" showGridLines="true" showRowColHeaders="true" showZeros="true" rightToLeft="false" tabSelected="true" showOutlineSymbols="true" defaultGridColor="true" view="normal" topLeftCell="A30" colorId="64" zoomScale="100" zoomScaleNormal="100" zoomScalePageLayoutView="100" workbookViewId="0">
      <selection pane="topLeft" activeCell="L62" activeCellId="0" sqref="L62"/>
    </sheetView>
  </sheetViews>
  <sheetFormatPr defaultRowHeight="15" outlineLevelRow="0" outlineLevelCol="0"/>
  <cols>
    <col collapsed="false" customWidth="true" hidden="false" outlineLevel="0" max="1" min="1" style="0" width="14.86"/>
    <col collapsed="false" customWidth="true" hidden="false" outlineLevel="0" max="2" min="2" style="0" width="10.99"/>
    <col collapsed="false" customWidth="true" hidden="false" outlineLevel="0" max="3" min="3" style="0" width="14.86"/>
    <col collapsed="false" customWidth="true" hidden="false" outlineLevel="0" max="4" min="4" style="0" width="17.92"/>
    <col collapsed="false" customWidth="true" hidden="false" outlineLevel="0" max="5" min="5" style="0" width="11.99"/>
    <col collapsed="false" customWidth="true" hidden="false" outlineLevel="0" max="6" min="6" style="0" width="18.38"/>
    <col collapsed="false" customWidth="true" hidden="false" outlineLevel="0" max="7" min="7" style="0" width="12.14"/>
    <col collapsed="false" customWidth="true" hidden="false" outlineLevel="0" max="8" min="8" style="0" width="13.29"/>
    <col collapsed="false" customWidth="true" hidden="false" outlineLevel="0" max="9" min="9" style="0" width="11.99"/>
    <col collapsed="false" customWidth="true" hidden="false" outlineLevel="0" max="10" min="10" style="0" width="11.14"/>
    <col collapsed="false" customWidth="true" hidden="false" outlineLevel="0" max="1025" min="11" style="0" width="8.67"/>
  </cols>
  <sheetData>
    <row r="1" customFormat="false" ht="15.75" hidden="false" customHeight="false" outlineLevel="0" collapsed="false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2"/>
    </row>
    <row r="2" customFormat="false" ht="15.75" hidden="false" customHeight="false" outlineLevel="0" collapsed="false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3"/>
      <c r="M2" s="3"/>
    </row>
    <row r="3" customFormat="false" ht="38.25" hidden="false" customHeight="false" outlineLevel="0" collapsed="false">
      <c r="A3" s="4" t="s">
        <v>1</v>
      </c>
      <c r="B3" s="5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  <c r="I3" s="4" t="s">
        <v>9</v>
      </c>
      <c r="J3" s="2"/>
      <c r="K3" s="2"/>
      <c r="L3" s="3"/>
      <c r="M3" s="3"/>
    </row>
    <row r="4" customFormat="false" ht="15" hidden="false" customHeight="false" outlineLevel="0" collapsed="false">
      <c r="A4" s="5" t="s">
        <v>10</v>
      </c>
      <c r="B4" s="5" t="n">
        <v>90</v>
      </c>
      <c r="C4" s="5" t="s">
        <v>11</v>
      </c>
      <c r="D4" s="6" t="n">
        <f aca="false">0.6*0.6*0.2*B4</f>
        <v>6.48</v>
      </c>
      <c r="E4" s="7" t="n">
        <f aca="false">(0.84*12*B4)*0.276</f>
        <v>250.3872</v>
      </c>
      <c r="F4" s="7"/>
      <c r="G4" s="5" t="n">
        <f aca="false">(0.6*0.2*4)*B4</f>
        <v>43.2</v>
      </c>
      <c r="H4" s="5" t="n">
        <f aca="false">(0.6*0.6*1)*B4</f>
        <v>32.4</v>
      </c>
      <c r="I4" s="8" t="n">
        <f aca="false">H4-D4</f>
        <v>25.92</v>
      </c>
      <c r="J4" s="2"/>
      <c r="K4" s="2"/>
      <c r="L4" s="3"/>
      <c r="M4" s="3"/>
    </row>
    <row r="5" customFormat="false" ht="15" hidden="false" customHeight="false" outlineLevel="0" collapsed="false">
      <c r="A5" s="9" t="s">
        <v>12</v>
      </c>
      <c r="B5" s="9"/>
      <c r="C5" s="9"/>
      <c r="D5" s="10" t="n">
        <f aca="false">SUM(D4:D4)</f>
        <v>6.48</v>
      </c>
      <c r="E5" s="10" t="n">
        <f aca="false">E4</f>
        <v>250.3872</v>
      </c>
      <c r="F5" s="10"/>
      <c r="G5" s="9" t="n">
        <f aca="false">SUM(G4:G4)</f>
        <v>43.2</v>
      </c>
      <c r="H5" s="9" t="n">
        <f aca="false">SUM(H4:H4)</f>
        <v>32.4</v>
      </c>
      <c r="I5" s="10" t="n">
        <f aca="false">SUM(I4:I4)</f>
        <v>25.92</v>
      </c>
      <c r="J5" s="2"/>
      <c r="K5" s="2"/>
      <c r="L5" s="3"/>
      <c r="M5" s="3"/>
    </row>
    <row r="6" customFormat="false" ht="15.75" hidden="false" customHeight="false" outlineLevel="0" collapsed="false">
      <c r="A6" s="5"/>
      <c r="B6" s="5"/>
      <c r="C6" s="5"/>
      <c r="D6" s="5"/>
      <c r="E6" s="5"/>
      <c r="F6" s="5"/>
      <c r="G6" s="2"/>
      <c r="H6" s="2"/>
      <c r="I6" s="2"/>
      <c r="J6" s="2"/>
      <c r="K6" s="2"/>
      <c r="L6" s="3"/>
      <c r="M6" s="3"/>
    </row>
    <row r="7" customFormat="false" ht="30.55" hidden="false" customHeight="false" outlineLevel="0" collapsed="false">
      <c r="A7" s="4" t="s">
        <v>13</v>
      </c>
      <c r="B7" s="5" t="s">
        <v>2</v>
      </c>
      <c r="C7" s="4" t="s">
        <v>3</v>
      </c>
      <c r="D7" s="4" t="s">
        <v>4</v>
      </c>
      <c r="E7" s="4" t="s">
        <v>5</v>
      </c>
      <c r="F7" s="4" t="s">
        <v>14</v>
      </c>
      <c r="G7" s="2"/>
      <c r="H7" s="2"/>
      <c r="I7" s="2"/>
      <c r="J7" s="2"/>
      <c r="K7" s="2"/>
      <c r="L7" s="3"/>
      <c r="M7" s="3"/>
    </row>
    <row r="8" customFormat="false" ht="15.75" hidden="false" customHeight="false" outlineLevel="0" collapsed="false">
      <c r="A8" s="5" t="s">
        <v>10</v>
      </c>
      <c r="B8" s="5" t="n">
        <v>71</v>
      </c>
      <c r="C8" s="11" t="n">
        <v>1.5</v>
      </c>
      <c r="D8" s="8" t="n">
        <f aca="false">3.1416*(0.1*0.1)*C8*B8</f>
        <v>3.345804</v>
      </c>
      <c r="E8" s="8" t="n">
        <f aca="false">(4*1.8*0.276)*B8</f>
        <v>141.0912</v>
      </c>
      <c r="F8" s="8" t="n">
        <f aca="false">(8*0.74*0.12)*B8</f>
        <v>50.4384</v>
      </c>
      <c r="G8" s="2"/>
      <c r="H8" s="2"/>
      <c r="I8" s="2"/>
      <c r="J8" s="2"/>
      <c r="K8" s="2"/>
      <c r="L8" s="3"/>
      <c r="M8" s="3"/>
    </row>
    <row r="9" customFormat="false" ht="15.75" hidden="false" customHeight="false" outlineLevel="0" collapsed="false">
      <c r="A9" s="12" t="s">
        <v>15</v>
      </c>
      <c r="B9" s="12"/>
      <c r="C9" s="9" t="n">
        <f aca="false">(C8*B8)</f>
        <v>106.5</v>
      </c>
      <c r="D9" s="10" t="n">
        <f aca="false">SUM(D8:D8)</f>
        <v>3.345804</v>
      </c>
      <c r="E9" s="13" t="n">
        <f aca="false">SUM(E8:E8,F8:F8)</f>
        <v>191.5296</v>
      </c>
      <c r="F9" s="13"/>
      <c r="G9" s="2"/>
      <c r="H9" s="2"/>
      <c r="I9" s="2"/>
      <c r="J9" s="2"/>
      <c r="K9" s="2"/>
      <c r="L9" s="3"/>
      <c r="M9" s="3"/>
    </row>
    <row r="10" customFormat="false" ht="15.75" hidden="false" customHeight="false" outlineLevel="0" collapsed="false">
      <c r="A10" s="6"/>
      <c r="B10" s="6"/>
      <c r="C10" s="6"/>
      <c r="D10" s="6"/>
      <c r="E10" s="6"/>
      <c r="F10" s="6"/>
      <c r="G10" s="2"/>
      <c r="H10" s="2"/>
      <c r="I10" s="2"/>
      <c r="J10" s="2"/>
      <c r="K10" s="2"/>
      <c r="L10" s="3"/>
      <c r="M10" s="3"/>
    </row>
    <row r="11" customFormat="false" ht="39.75" hidden="false" customHeight="true" outlineLevel="0" collapsed="false">
      <c r="A11" s="5" t="s">
        <v>16</v>
      </c>
      <c r="B11" s="4" t="s">
        <v>2</v>
      </c>
      <c r="C11" s="4" t="s">
        <v>3</v>
      </c>
      <c r="D11" s="4" t="s">
        <v>4</v>
      </c>
      <c r="E11" s="4" t="s">
        <v>17</v>
      </c>
      <c r="F11" s="4" t="s">
        <v>18</v>
      </c>
      <c r="G11" s="4" t="s">
        <v>7</v>
      </c>
      <c r="H11" s="2"/>
      <c r="I11" s="2"/>
      <c r="J11" s="2"/>
      <c r="K11" s="2"/>
      <c r="L11" s="3"/>
      <c r="M11" s="3"/>
    </row>
    <row r="12" customFormat="false" ht="15.75" hidden="false" customHeight="false" outlineLevel="0" collapsed="false">
      <c r="A12" s="5" t="s">
        <v>10</v>
      </c>
      <c r="B12" s="5" t="n">
        <v>71</v>
      </c>
      <c r="C12" s="8" t="n">
        <v>1</v>
      </c>
      <c r="D12" s="5" t="n">
        <f aca="false">(0.15*0.3*0.8)*B12</f>
        <v>2.556</v>
      </c>
      <c r="E12" s="8" t="n">
        <f aca="false">(4*1.63*0.678)*B12</f>
        <v>313.85976</v>
      </c>
      <c r="F12" s="8" t="n">
        <f aca="false">(7*0.86*0.169)*B12</f>
        <v>72.23398</v>
      </c>
      <c r="G12" s="5" t="n">
        <f aca="false">((0.3*0.5*2)+(0.15*0.5*2))*B12</f>
        <v>31.95</v>
      </c>
      <c r="H12" s="2"/>
      <c r="I12" s="2"/>
      <c r="J12" s="2"/>
      <c r="K12" s="2"/>
      <c r="L12" s="3"/>
      <c r="M12" s="3"/>
    </row>
    <row r="13" customFormat="false" ht="15.75" hidden="false" customHeight="false" outlineLevel="0" collapsed="false">
      <c r="A13" s="5" t="s">
        <v>19</v>
      </c>
      <c r="B13" s="5" t="n">
        <v>19</v>
      </c>
      <c r="C13" s="8" t="n">
        <v>1</v>
      </c>
      <c r="D13" s="5" t="n">
        <f aca="false">(0.15*0.3*0.8)*B13</f>
        <v>0.684</v>
      </c>
      <c r="E13" s="8" t="n">
        <f aca="false">(4*1.63*0.678)*B13</f>
        <v>83.99064</v>
      </c>
      <c r="F13" s="8" t="n">
        <f aca="false">(7*0.86*0.169)*B13</f>
        <v>19.33022</v>
      </c>
      <c r="G13" s="8" t="n">
        <f aca="false">((0.3*0.5*2)+(0.15*0.5*2))*B13</f>
        <v>8.55</v>
      </c>
      <c r="H13" s="2"/>
      <c r="I13" s="2"/>
      <c r="J13" s="2"/>
      <c r="K13" s="2"/>
      <c r="L13" s="3"/>
      <c r="M13" s="3"/>
    </row>
    <row r="14" customFormat="false" ht="15.75" hidden="false" customHeight="false" outlineLevel="0" collapsed="false">
      <c r="A14" s="12" t="s">
        <v>20</v>
      </c>
      <c r="B14" s="12"/>
      <c r="C14" s="12"/>
      <c r="D14" s="10" t="n">
        <f aca="false">SUM(D12:D13)</f>
        <v>3.24</v>
      </c>
      <c r="E14" s="13" t="n">
        <f aca="false">SUM(E12:E13,F12:F13)</f>
        <v>489.4146</v>
      </c>
      <c r="F14" s="13"/>
      <c r="G14" s="9" t="n">
        <f aca="false">SUM(G12:G13)</f>
        <v>40.5</v>
      </c>
      <c r="H14" s="2"/>
      <c r="I14" s="2"/>
      <c r="J14" s="2"/>
      <c r="K14" s="2"/>
      <c r="L14" s="3"/>
      <c r="M14" s="3"/>
    </row>
    <row r="15" customFormat="false" ht="15.75" hidden="false" customHeight="false" outlineLevel="0" collapsed="false">
      <c r="A15" s="14"/>
      <c r="B15" s="14"/>
      <c r="C15" s="14"/>
      <c r="D15" s="14"/>
      <c r="E15" s="14"/>
      <c r="F15" s="14"/>
      <c r="G15" s="2"/>
      <c r="H15" s="2"/>
      <c r="I15" s="2"/>
      <c r="J15" s="2"/>
      <c r="K15" s="2"/>
      <c r="L15" s="3"/>
      <c r="M15" s="3"/>
    </row>
    <row r="16" customFormat="false" ht="38.25" hidden="false" customHeight="false" outlineLevel="0" collapsed="false">
      <c r="A16" s="4" t="s">
        <v>21</v>
      </c>
      <c r="B16" s="4" t="s">
        <v>22</v>
      </c>
      <c r="C16" s="4" t="s">
        <v>23</v>
      </c>
      <c r="D16" s="4" t="s">
        <v>4</v>
      </c>
      <c r="E16" s="4" t="s">
        <v>17</v>
      </c>
      <c r="F16" s="4" t="s">
        <v>6</v>
      </c>
      <c r="G16" s="4" t="s">
        <v>18</v>
      </c>
      <c r="H16" s="4" t="s">
        <v>7</v>
      </c>
      <c r="I16" s="4" t="s">
        <v>8</v>
      </c>
      <c r="J16" s="4" t="s">
        <v>9</v>
      </c>
      <c r="K16" s="2"/>
      <c r="L16" s="3"/>
      <c r="M16" s="3"/>
    </row>
    <row r="17" customFormat="false" ht="15.75" hidden="false" customHeight="false" outlineLevel="0" collapsed="false">
      <c r="A17" s="5" t="s">
        <v>24</v>
      </c>
      <c r="B17" s="5" t="s">
        <v>25</v>
      </c>
      <c r="C17" s="5" t="n">
        <v>100.69</v>
      </c>
      <c r="D17" s="8" t="n">
        <f aca="false">(0.15*0.3)*C17</f>
        <v>4.53105</v>
      </c>
      <c r="E17" s="8" t="n">
        <f aca="false">(4*C17)*0.678</f>
        <v>273.07128</v>
      </c>
      <c r="F17" s="8"/>
      <c r="G17" s="8" t="n">
        <f aca="false">((C17/0.15)*0.86)*0.169</f>
        <v>97.5618973333333</v>
      </c>
      <c r="H17" s="8" t="n">
        <f aca="false">0.3*C17*2</f>
        <v>60.414</v>
      </c>
      <c r="I17" s="8" t="n">
        <f aca="false">((0.3*0.25)*(C17-21))</f>
        <v>5.97675</v>
      </c>
      <c r="J17" s="8" t="n">
        <f aca="false">I17-D17</f>
        <v>1.4457</v>
      </c>
      <c r="K17" s="2"/>
      <c r="L17" s="3"/>
      <c r="M17" s="3"/>
    </row>
    <row r="18" customFormat="false" ht="15" hidden="false" customHeight="false" outlineLevel="0" collapsed="false">
      <c r="A18" s="5" t="s">
        <v>26</v>
      </c>
      <c r="B18" s="5" t="s">
        <v>25</v>
      </c>
      <c r="C18" s="5" t="n">
        <v>64.36</v>
      </c>
      <c r="D18" s="8" t="n">
        <f aca="false">(0.1*0.3)*C18</f>
        <v>1.9308</v>
      </c>
      <c r="E18" s="8" t="n">
        <f aca="false">(2*C18)*0.678</f>
        <v>87.27216</v>
      </c>
      <c r="F18" s="8" t="n">
        <f aca="false">(2*C18)*0.429</f>
        <v>55.22088</v>
      </c>
      <c r="G18" s="8" t="n">
        <f aca="false">((C18/0.15)*0.76)*0.169</f>
        <v>55.1093226666667</v>
      </c>
      <c r="H18" s="8" t="n">
        <f aca="false">0.3*C18*2</f>
        <v>38.616</v>
      </c>
      <c r="I18" s="8" t="n">
        <f aca="false">((0.3*0.25)*(C18-20))</f>
        <v>3.327</v>
      </c>
      <c r="J18" s="8" t="n">
        <f aca="false">I18-D18</f>
        <v>1.3962</v>
      </c>
      <c r="K18" s="2"/>
      <c r="L18" s="3"/>
      <c r="M18" s="3"/>
    </row>
    <row r="19" customFormat="false" ht="15" hidden="false" customHeight="false" outlineLevel="0" collapsed="false">
      <c r="A19" s="5" t="s">
        <v>27</v>
      </c>
      <c r="B19" s="5" t="s">
        <v>25</v>
      </c>
      <c r="C19" s="5" t="n">
        <v>59.36</v>
      </c>
      <c r="D19" s="8" t="n">
        <f aca="false">(0.1*0.3)*C19</f>
        <v>1.7808</v>
      </c>
      <c r="E19" s="8"/>
      <c r="F19" s="8" t="n">
        <f aca="false">(4*C19)*0.429</f>
        <v>101.86176</v>
      </c>
      <c r="G19" s="8" t="n">
        <f aca="false">((C19/0.15)*0.76)*0.169</f>
        <v>50.8279893333333</v>
      </c>
      <c r="H19" s="8" t="n">
        <f aca="false">0.3*C19*2</f>
        <v>35.616</v>
      </c>
      <c r="I19" s="8" t="n">
        <f aca="false">((0.3*0.25)*(C19-11))</f>
        <v>3.627</v>
      </c>
      <c r="J19" s="8" t="n">
        <f aca="false">I19-D19</f>
        <v>1.8462</v>
      </c>
      <c r="K19" s="2"/>
      <c r="L19" s="3"/>
      <c r="M19" s="3"/>
    </row>
    <row r="20" customFormat="false" ht="15.75" hidden="false" customHeight="false" outlineLevel="0" collapsed="false">
      <c r="A20" s="9" t="s">
        <v>28</v>
      </c>
      <c r="B20" s="9"/>
      <c r="C20" s="9" t="n">
        <f aca="false">SUM(C17:C19)</f>
        <v>224.41</v>
      </c>
      <c r="D20" s="10" t="n">
        <f aca="false">SUM(D17:D19)</f>
        <v>8.24265</v>
      </c>
      <c r="E20" s="10" t="n">
        <f aca="false">SUM(E17:G19)</f>
        <v>720.925289333333</v>
      </c>
      <c r="F20" s="10"/>
      <c r="G20" s="10"/>
      <c r="H20" s="10" t="n">
        <f aca="false">SUM(H17:H19)</f>
        <v>134.646</v>
      </c>
      <c r="I20" s="10" t="n">
        <f aca="false">SUM(I17:I19)</f>
        <v>12.93075</v>
      </c>
      <c r="J20" s="10" t="n">
        <f aca="false">SUM(J17:J19)</f>
        <v>4.6881</v>
      </c>
      <c r="K20" s="2"/>
      <c r="L20" s="3"/>
      <c r="M20" s="3"/>
    </row>
    <row r="21" customFormat="false" ht="15.75" hidden="false" customHeight="false" outlineLevel="0" collapsed="false">
      <c r="A21" s="14"/>
      <c r="B21" s="14"/>
      <c r="C21" s="14"/>
      <c r="D21" s="14"/>
      <c r="E21" s="14"/>
      <c r="F21" s="14"/>
      <c r="G21" s="14"/>
      <c r="H21" s="2"/>
      <c r="I21" s="2"/>
      <c r="J21" s="2"/>
      <c r="K21" s="2"/>
      <c r="L21" s="3"/>
      <c r="M21" s="3"/>
    </row>
    <row r="22" customFormat="false" ht="44.25" hidden="false" customHeight="true" outlineLevel="0" collapsed="false">
      <c r="A22" s="15" t="s">
        <v>29</v>
      </c>
      <c r="B22" s="4" t="s">
        <v>22</v>
      </c>
      <c r="C22" s="4" t="s">
        <v>23</v>
      </c>
      <c r="D22" s="4" t="s">
        <v>4</v>
      </c>
      <c r="E22" s="4" t="s">
        <v>17</v>
      </c>
      <c r="F22" s="4" t="s">
        <v>6</v>
      </c>
      <c r="G22" s="4" t="s">
        <v>18</v>
      </c>
      <c r="H22" s="4" t="s">
        <v>14</v>
      </c>
      <c r="I22" s="4" t="s">
        <v>7</v>
      </c>
      <c r="J22" s="2"/>
      <c r="K22" s="2"/>
      <c r="L22" s="3"/>
      <c r="M22" s="3"/>
    </row>
    <row r="23" customFormat="false" ht="15" hidden="false" customHeight="false" outlineLevel="0" collapsed="false">
      <c r="A23" s="5" t="s">
        <v>30</v>
      </c>
      <c r="B23" s="5" t="s">
        <v>25</v>
      </c>
      <c r="C23" s="5" t="n">
        <v>100.69</v>
      </c>
      <c r="D23" s="8" t="n">
        <f aca="false">(0.15*0.2)*C23</f>
        <v>3.0207</v>
      </c>
      <c r="E23" s="8"/>
      <c r="F23" s="8" t="n">
        <f aca="false">(4*C23)*0.429</f>
        <v>172.78404</v>
      </c>
      <c r="G23" s="8" t="n">
        <f aca="false">((C23/0.18)*0.66)*0.169</f>
        <v>62.3942366666667</v>
      </c>
      <c r="H23" s="16"/>
      <c r="I23" s="8" t="n">
        <f aca="false">(0.2*C23)*2</f>
        <v>40.276</v>
      </c>
      <c r="J23" s="2"/>
      <c r="K23" s="2"/>
      <c r="L23" s="3"/>
      <c r="M23" s="3"/>
    </row>
    <row r="24" customFormat="false" ht="15" hidden="false" customHeight="false" outlineLevel="0" collapsed="false">
      <c r="A24" s="5" t="s">
        <v>31</v>
      </c>
      <c r="B24" s="5" t="s">
        <v>25</v>
      </c>
      <c r="C24" s="5" t="n">
        <v>64.36</v>
      </c>
      <c r="D24" s="8" t="n">
        <f aca="false">(0.1*0.2)*C24</f>
        <v>1.2872</v>
      </c>
      <c r="E24" s="16"/>
      <c r="F24" s="8" t="n">
        <f aca="false">(4*C24)*0.429</f>
        <v>110.44176</v>
      </c>
      <c r="G24" s="8" t="n">
        <f aca="false">((C24/0.18)*0.56)*0.169</f>
        <v>33.8390577777778</v>
      </c>
      <c r="H24" s="8"/>
      <c r="I24" s="8" t="n">
        <f aca="false">(0.2*C24)*2</f>
        <v>25.744</v>
      </c>
      <c r="J24" s="2"/>
      <c r="K24" s="2"/>
      <c r="L24" s="3"/>
      <c r="M24" s="3"/>
    </row>
    <row r="25" customFormat="false" ht="27" hidden="false" customHeight="true" outlineLevel="0" collapsed="false">
      <c r="A25" s="17" t="s">
        <v>32</v>
      </c>
      <c r="B25" s="17"/>
      <c r="C25" s="9" t="n">
        <f aca="false">SUM(C23:C24)</f>
        <v>165.05</v>
      </c>
      <c r="D25" s="10" t="n">
        <f aca="false">SUM(D23:D24)</f>
        <v>4.3079</v>
      </c>
      <c r="E25" s="10" t="n">
        <f aca="false">SUM(F23:G24)</f>
        <v>379.459094444444</v>
      </c>
      <c r="F25" s="10"/>
      <c r="G25" s="10"/>
      <c r="H25" s="10"/>
      <c r="I25" s="10" t="n">
        <f aca="false">SUM(I23:I24)</f>
        <v>66.02</v>
      </c>
      <c r="J25" s="2"/>
      <c r="K25" s="2"/>
      <c r="L25" s="3"/>
      <c r="M25" s="3"/>
    </row>
    <row r="26" customFormat="false" ht="15.75" hidden="false" customHeight="false" outlineLevel="0" collapsed="false">
      <c r="A26" s="18"/>
      <c r="B26" s="18"/>
      <c r="C26" s="18"/>
      <c r="D26" s="18"/>
      <c r="E26" s="18"/>
      <c r="F26" s="18"/>
      <c r="G26" s="18"/>
      <c r="H26" s="18"/>
      <c r="I26" s="2"/>
      <c r="J26" s="2"/>
      <c r="K26" s="2"/>
      <c r="L26" s="3"/>
      <c r="M26" s="3"/>
    </row>
    <row r="27" customFormat="false" ht="38.25" hidden="false" customHeight="false" outlineLevel="0" collapsed="false">
      <c r="A27" s="5" t="s">
        <v>33</v>
      </c>
      <c r="B27" s="4" t="s">
        <v>2</v>
      </c>
      <c r="C27" s="4" t="s">
        <v>3</v>
      </c>
      <c r="D27" s="4" t="s">
        <v>4</v>
      </c>
      <c r="E27" s="4" t="s">
        <v>17</v>
      </c>
      <c r="F27" s="4" t="s">
        <v>18</v>
      </c>
      <c r="G27" s="4" t="s">
        <v>7</v>
      </c>
      <c r="H27" s="2"/>
      <c r="I27" s="2"/>
      <c r="J27" s="2"/>
      <c r="K27" s="2"/>
      <c r="L27" s="3"/>
      <c r="M27" s="3"/>
    </row>
    <row r="28" customFormat="false" ht="15.75" hidden="false" customHeight="false" outlineLevel="0" collapsed="false">
      <c r="A28" s="19" t="s">
        <v>34</v>
      </c>
      <c r="B28" s="19" t="n">
        <v>10</v>
      </c>
      <c r="C28" s="20" t="n">
        <v>0.6</v>
      </c>
      <c r="D28" s="19" t="n">
        <f aca="false">(0.1*0.3*0.6)*B28</f>
        <v>0.18</v>
      </c>
      <c r="E28" s="20" t="n">
        <f aca="false">(4*0.6*0.678)*B28</f>
        <v>16.272</v>
      </c>
      <c r="F28" s="20" t="n">
        <f aca="false">(5*0.76*0.169)*B28</f>
        <v>6.422</v>
      </c>
      <c r="G28" s="8" t="n">
        <f aca="false">(0.3+0.1+0.3+0.1)*0.6*B28</f>
        <v>4.8</v>
      </c>
      <c r="H28" s="2"/>
      <c r="I28" s="2"/>
      <c r="J28" s="2"/>
      <c r="K28" s="2"/>
      <c r="L28" s="3"/>
      <c r="M28" s="3"/>
    </row>
    <row r="29" customFormat="false" ht="15.75" hidden="false" customHeight="false" outlineLevel="0" collapsed="false">
      <c r="A29" s="19" t="s">
        <v>35</v>
      </c>
      <c r="B29" s="19" t="n">
        <v>34</v>
      </c>
      <c r="C29" s="20" t="n">
        <v>2.2</v>
      </c>
      <c r="D29" s="19" t="n">
        <f aca="false">(0.1*0.3*2.2)*B29</f>
        <v>2.244</v>
      </c>
      <c r="E29" s="20" t="n">
        <f aca="false">(4*2.2*0.678)*B29</f>
        <v>202.8576</v>
      </c>
      <c r="F29" s="20" t="n">
        <f aca="false">(15*0.86*0.169)*B29</f>
        <v>74.1234</v>
      </c>
      <c r="G29" s="8" t="n">
        <f aca="false">(0.3+0.15+0.3+0.15)*4*B29</f>
        <v>122.4</v>
      </c>
      <c r="H29" s="2"/>
      <c r="I29" s="2"/>
      <c r="J29" s="2"/>
      <c r="K29" s="2"/>
      <c r="L29" s="3"/>
      <c r="M29" s="3"/>
    </row>
    <row r="30" customFormat="false" ht="31.45" hidden="false" customHeight="true" outlineLevel="0" collapsed="false">
      <c r="A30" s="21" t="s">
        <v>36</v>
      </c>
      <c r="B30" s="19" t="n">
        <v>37</v>
      </c>
      <c r="C30" s="20" t="n">
        <v>3</v>
      </c>
      <c r="D30" s="19" t="n">
        <f aca="false">(0.1*0.3*0.6)*B30</f>
        <v>0.666</v>
      </c>
      <c r="E30" s="20" t="n">
        <f aca="false">(4*0.6*0.678)*B30</f>
        <v>60.2064</v>
      </c>
      <c r="F30" s="20" t="n">
        <f aca="false">(4*0.76*0.169)*B30</f>
        <v>19.00912</v>
      </c>
      <c r="G30" s="8" t="n">
        <f aca="false">(0.3+0.1+0.3+0.1)*4*B30</f>
        <v>118.4</v>
      </c>
      <c r="H30" s="2"/>
      <c r="I30" s="2"/>
      <c r="J30" s="2"/>
      <c r="K30" s="2"/>
      <c r="L30" s="3"/>
      <c r="M30" s="3"/>
    </row>
    <row r="31" customFormat="false" ht="15.75" hidden="false" customHeight="false" outlineLevel="0" collapsed="false">
      <c r="A31" s="12" t="s">
        <v>37</v>
      </c>
      <c r="B31" s="12"/>
      <c r="C31" s="10" t="n">
        <f aca="false">(C28*B28)+(C29*B29)+(C30*B30)</f>
        <v>191.8</v>
      </c>
      <c r="D31" s="10" t="n">
        <f aca="false">SUM(D28:D30)</f>
        <v>3.09</v>
      </c>
      <c r="E31" s="13" t="n">
        <f aca="false">SUM(E28:E30,F28:F30)</f>
        <v>378.89052</v>
      </c>
      <c r="F31" s="13"/>
      <c r="G31" s="10" t="n">
        <f aca="false">SUM(G28:G30)</f>
        <v>245.6</v>
      </c>
      <c r="H31" s="2"/>
      <c r="I31" s="2"/>
      <c r="J31" s="2"/>
      <c r="K31" s="2"/>
      <c r="L31" s="3"/>
      <c r="M31" s="3"/>
    </row>
    <row r="32" customFormat="false" ht="15" hidden="false" customHeight="false" outlineLevel="0" collapsed="false">
      <c r="A32" s="14"/>
      <c r="B32" s="14"/>
      <c r="C32" s="14"/>
      <c r="D32" s="14"/>
      <c r="E32" s="14"/>
      <c r="F32" s="14"/>
      <c r="G32" s="2"/>
      <c r="H32" s="2"/>
      <c r="I32" s="2"/>
      <c r="J32" s="2"/>
      <c r="K32" s="2"/>
      <c r="L32" s="3"/>
      <c r="M32" s="3"/>
    </row>
    <row r="33" customFormat="false" ht="25.5" hidden="false" customHeight="true" outlineLevel="0" collapsed="false">
      <c r="A33" s="5" t="s">
        <v>38</v>
      </c>
      <c r="B33" s="5"/>
      <c r="C33" s="5" t="s">
        <v>22</v>
      </c>
      <c r="D33" s="5" t="s">
        <v>39</v>
      </c>
      <c r="E33" s="9" t="s">
        <v>40</v>
      </c>
      <c r="F33" s="9"/>
      <c r="G33" s="2"/>
      <c r="H33" s="2"/>
      <c r="I33" s="2"/>
      <c r="J33" s="2"/>
      <c r="K33" s="2"/>
      <c r="L33" s="3"/>
      <c r="M33" s="3"/>
    </row>
    <row r="34" s="23" customFormat="true" ht="30.75" hidden="false" customHeight="true" outlineLevel="0" collapsed="false">
      <c r="A34" s="22" t="s">
        <v>41</v>
      </c>
      <c r="B34" s="22"/>
      <c r="C34" s="5" t="s">
        <v>42</v>
      </c>
      <c r="D34" s="5" t="s">
        <v>43</v>
      </c>
      <c r="E34" s="9" t="n">
        <v>250.12</v>
      </c>
      <c r="F34" s="9"/>
      <c r="G34" s="2"/>
      <c r="H34" s="2"/>
      <c r="I34" s="2"/>
      <c r="J34" s="2"/>
      <c r="K34" s="2"/>
      <c r="L34" s="3"/>
      <c r="M34" s="3"/>
      <c r="N34" s="0"/>
      <c r="O34" s="0"/>
      <c r="P34" s="0"/>
      <c r="Q34" s="0"/>
      <c r="R34" s="0"/>
      <c r="S34" s="0"/>
    </row>
    <row r="35" s="23" customFormat="true" ht="31.5" hidden="false" customHeight="true" outlineLevel="0" collapsed="false">
      <c r="A35" s="22" t="s">
        <v>44</v>
      </c>
      <c r="B35" s="22"/>
      <c r="C35" s="5" t="s">
        <v>42</v>
      </c>
      <c r="D35" s="5" t="s">
        <v>45</v>
      </c>
      <c r="E35" s="9" t="n">
        <v>146.37</v>
      </c>
      <c r="F35" s="9"/>
      <c r="G35" s="2"/>
      <c r="H35" s="2"/>
      <c r="I35" s="2"/>
      <c r="J35" s="2"/>
      <c r="K35" s="2"/>
      <c r="L35" s="3"/>
      <c r="M35" s="3"/>
      <c r="N35" s="0"/>
      <c r="O35" s="0"/>
      <c r="P35" s="0"/>
      <c r="Q35" s="0"/>
      <c r="R35" s="0"/>
      <c r="S35" s="0"/>
    </row>
    <row r="36" customFormat="false" ht="31.5" hidden="false" customHeight="true" outlineLevel="0" collapsed="false">
      <c r="A36" s="22" t="s">
        <v>46</v>
      </c>
      <c r="B36" s="22"/>
      <c r="C36" s="5" t="s">
        <v>42</v>
      </c>
      <c r="D36" s="5"/>
      <c r="E36" s="9" t="n">
        <v>792.98</v>
      </c>
      <c r="F36" s="9"/>
      <c r="G36" s="2"/>
      <c r="H36" s="2"/>
      <c r="I36" s="2"/>
      <c r="J36" s="2"/>
      <c r="K36" s="2"/>
      <c r="L36" s="3"/>
      <c r="M36" s="3"/>
    </row>
    <row r="37" customFormat="false" ht="31.5" hidden="false" customHeight="true" outlineLevel="0" collapsed="false">
      <c r="A37" s="22" t="s">
        <v>47</v>
      </c>
      <c r="B37" s="22"/>
      <c r="C37" s="5" t="s">
        <v>42</v>
      </c>
      <c r="D37" s="5"/>
      <c r="E37" s="9" t="n">
        <f aca="false">E36</f>
        <v>792.98</v>
      </c>
      <c r="F37" s="9"/>
      <c r="G37" s="2"/>
      <c r="H37" s="2"/>
      <c r="I37" s="2"/>
      <c r="J37" s="2"/>
      <c r="K37" s="2"/>
      <c r="L37" s="3"/>
      <c r="M37" s="3"/>
    </row>
    <row r="38" customFormat="false" ht="31.5" hidden="false" customHeight="true" outlineLevel="0" collapsed="false">
      <c r="A38" s="22" t="s">
        <v>48</v>
      </c>
      <c r="B38" s="22"/>
      <c r="C38" s="5" t="s">
        <v>42</v>
      </c>
      <c r="D38" s="5"/>
      <c r="E38" s="9" t="n">
        <f aca="false">E37</f>
        <v>792.98</v>
      </c>
      <c r="F38" s="9"/>
      <c r="G38" s="24"/>
      <c r="H38" s="2"/>
      <c r="I38" s="2"/>
      <c r="J38" s="2"/>
      <c r="K38" s="2"/>
      <c r="L38" s="3"/>
      <c r="M38" s="3"/>
    </row>
    <row r="39" customFormat="false" ht="31.5" hidden="false" customHeight="true" outlineLevel="0" collapsed="false">
      <c r="A39" s="22" t="s">
        <v>49</v>
      </c>
      <c r="B39" s="22"/>
      <c r="C39" s="5" t="s">
        <v>42</v>
      </c>
      <c r="D39" s="5"/>
      <c r="E39" s="9" t="n">
        <f aca="false">E38</f>
        <v>792.98</v>
      </c>
      <c r="F39" s="9"/>
      <c r="G39" s="24"/>
      <c r="H39" s="2"/>
      <c r="I39" s="2"/>
      <c r="J39" s="2"/>
      <c r="K39" s="2"/>
      <c r="L39" s="3"/>
      <c r="M39" s="3"/>
    </row>
    <row r="40" s="23" customFormat="true" ht="41.25" hidden="false" customHeight="true" outlineLevel="0" collapsed="false">
      <c r="A40" s="22" t="s">
        <v>50</v>
      </c>
      <c r="B40" s="22"/>
      <c r="C40" s="5" t="s">
        <v>42</v>
      </c>
      <c r="D40" s="5"/>
      <c r="E40" s="25" t="n">
        <v>17.5</v>
      </c>
      <c r="F40" s="25"/>
      <c r="G40" s="24"/>
      <c r="H40" s="2"/>
      <c r="I40" s="2"/>
      <c r="J40" s="2"/>
      <c r="K40" s="2"/>
      <c r="L40" s="3"/>
      <c r="M40" s="3"/>
      <c r="N40" s="0"/>
      <c r="O40" s="0"/>
      <c r="P40" s="0"/>
      <c r="Q40" s="0"/>
      <c r="R40" s="0"/>
      <c r="S40" s="0"/>
    </row>
    <row r="41" s="23" customFormat="true" ht="41.25" hidden="false" customHeight="true" outlineLevel="0" collapsed="false">
      <c r="A41" s="22" t="s">
        <v>51</v>
      </c>
      <c r="B41" s="22"/>
      <c r="C41" s="5" t="s">
        <v>25</v>
      </c>
      <c r="D41" s="5"/>
      <c r="E41" s="25" t="n">
        <v>6</v>
      </c>
      <c r="F41" s="25"/>
      <c r="G41" s="24"/>
      <c r="H41" s="2"/>
      <c r="I41" s="2"/>
      <c r="J41" s="2"/>
      <c r="K41" s="2"/>
      <c r="L41" s="3"/>
      <c r="M41" s="3"/>
      <c r="N41" s="0"/>
      <c r="O41" s="0"/>
      <c r="P41" s="0"/>
      <c r="Q41" s="0"/>
      <c r="R41" s="0"/>
      <c r="S41" s="0"/>
    </row>
    <row r="42" s="23" customFormat="true" ht="31.5" hidden="false" customHeight="true" outlineLevel="0" collapsed="false">
      <c r="A42" s="22" t="s">
        <v>52</v>
      </c>
      <c r="B42" s="22"/>
      <c r="C42" s="5" t="s">
        <v>42</v>
      </c>
      <c r="D42" s="5"/>
      <c r="E42" s="9" t="n">
        <v>36.66</v>
      </c>
      <c r="F42" s="9"/>
      <c r="G42" s="24"/>
      <c r="H42" s="2"/>
      <c r="I42" s="2"/>
      <c r="J42" s="2"/>
      <c r="K42" s="2"/>
      <c r="L42" s="3"/>
      <c r="M42" s="3"/>
      <c r="N42" s="0"/>
      <c r="O42" s="0"/>
      <c r="P42" s="0"/>
      <c r="Q42" s="0"/>
      <c r="R42" s="0"/>
      <c r="S42" s="0"/>
    </row>
    <row r="43" s="23" customFormat="true" ht="31.5" hidden="false" customHeight="true" outlineLevel="0" collapsed="false">
      <c r="A43" s="22" t="s">
        <v>53</v>
      </c>
      <c r="B43" s="22"/>
      <c r="C43" s="5" t="s">
        <v>25</v>
      </c>
      <c r="D43" s="5"/>
      <c r="E43" s="25" t="n">
        <v>12</v>
      </c>
      <c r="F43" s="25"/>
      <c r="G43" s="24"/>
      <c r="H43" s="2"/>
      <c r="I43" s="2"/>
      <c r="J43" s="2"/>
      <c r="K43" s="2"/>
      <c r="L43" s="3"/>
      <c r="M43" s="3"/>
      <c r="N43" s="0"/>
      <c r="O43" s="0"/>
      <c r="P43" s="0"/>
      <c r="Q43" s="0"/>
      <c r="R43" s="0"/>
      <c r="S43" s="0"/>
    </row>
    <row r="44" s="23" customFormat="true" ht="31.5" hidden="false" customHeight="true" outlineLevel="0" collapsed="false">
      <c r="A44" s="22" t="s">
        <v>54</v>
      </c>
      <c r="B44" s="22"/>
      <c r="C44" s="5" t="s">
        <v>42</v>
      </c>
      <c r="D44" s="5"/>
      <c r="E44" s="25" t="n">
        <v>30</v>
      </c>
      <c r="F44" s="25"/>
      <c r="G44" s="24"/>
      <c r="H44" s="2"/>
      <c r="I44" s="2"/>
      <c r="J44" s="2"/>
      <c r="K44" s="2"/>
      <c r="L44" s="3"/>
      <c r="M44" s="3"/>
      <c r="N44" s="0"/>
      <c r="O44" s="0"/>
      <c r="P44" s="0"/>
      <c r="Q44" s="0"/>
      <c r="R44" s="0"/>
      <c r="S44" s="0"/>
    </row>
    <row r="45" customFormat="false" ht="15" hidden="false" customHeight="false" outlineLevel="0" collapsed="false">
      <c r="A45" s="18"/>
      <c r="B45" s="18"/>
      <c r="C45" s="18"/>
      <c r="D45" s="18"/>
      <c r="E45" s="18"/>
      <c r="F45" s="18"/>
      <c r="G45" s="18"/>
      <c r="H45" s="18"/>
      <c r="I45" s="18"/>
      <c r="J45" s="18"/>
      <c r="K45" s="2"/>
      <c r="L45" s="3"/>
      <c r="M45" s="3"/>
    </row>
    <row r="46" customFormat="false" ht="15" hidden="false" customHeight="false" outlineLevel="0" collapsed="false">
      <c r="A46" s="5" t="s">
        <v>55</v>
      </c>
      <c r="B46" s="5"/>
      <c r="C46" s="5"/>
      <c r="D46" s="5"/>
      <c r="E46" s="5" t="s">
        <v>22</v>
      </c>
      <c r="F46" s="5" t="s">
        <v>56</v>
      </c>
      <c r="G46" s="2"/>
      <c r="H46" s="2"/>
      <c r="I46" s="2"/>
      <c r="J46" s="2"/>
      <c r="K46" s="2"/>
      <c r="L46" s="3"/>
      <c r="M46" s="3"/>
    </row>
    <row r="47" s="23" customFormat="true" ht="22.45" hidden="false" customHeight="true" outlineLevel="0" collapsed="false">
      <c r="A47" s="26" t="s">
        <v>57</v>
      </c>
      <c r="B47" s="26"/>
      <c r="C47" s="26"/>
      <c r="D47" s="26"/>
      <c r="E47" s="5" t="s">
        <v>42</v>
      </c>
      <c r="F47" s="8" t="n">
        <v>109.17</v>
      </c>
      <c r="G47" s="2"/>
      <c r="H47" s="2"/>
      <c r="I47" s="2"/>
      <c r="J47" s="2"/>
      <c r="K47" s="2"/>
      <c r="L47" s="3"/>
      <c r="M47" s="3"/>
      <c r="N47" s="0"/>
      <c r="O47" s="0"/>
      <c r="P47" s="0"/>
      <c r="Q47" s="0"/>
      <c r="R47" s="0"/>
      <c r="S47" s="0"/>
    </row>
    <row r="48" customFormat="false" ht="15" hidden="false" customHeight="false" outlineLevel="0" collapsed="false">
      <c r="A48" s="27" t="s">
        <v>58</v>
      </c>
      <c r="B48" s="27"/>
      <c r="C48" s="27"/>
      <c r="D48" s="27"/>
      <c r="E48" s="5" t="s">
        <v>25</v>
      </c>
      <c r="F48" s="5" t="n">
        <v>172.6</v>
      </c>
      <c r="G48" s="2"/>
      <c r="H48" s="2"/>
      <c r="I48" s="2"/>
      <c r="J48" s="2"/>
      <c r="K48" s="2"/>
      <c r="L48" s="3"/>
      <c r="M48" s="3"/>
    </row>
    <row r="49" s="23" customFormat="true" ht="15" hidden="false" customHeight="false" outlineLevel="0" collapsed="false">
      <c r="A49" s="27" t="s">
        <v>59</v>
      </c>
      <c r="B49" s="27"/>
      <c r="C49" s="27"/>
      <c r="D49" s="27"/>
      <c r="E49" s="5" t="s">
        <v>60</v>
      </c>
      <c r="F49" s="8" t="n">
        <v>38.2</v>
      </c>
      <c r="G49" s="2"/>
      <c r="H49" s="2"/>
      <c r="I49" s="2"/>
      <c r="J49" s="2"/>
      <c r="K49" s="2"/>
      <c r="L49" s="3"/>
      <c r="M49" s="3"/>
      <c r="N49" s="0"/>
      <c r="O49" s="0"/>
      <c r="P49" s="0"/>
      <c r="Q49" s="0"/>
      <c r="R49" s="0"/>
      <c r="S49" s="0"/>
    </row>
    <row r="50" s="23" customFormat="true" ht="30" hidden="false" customHeight="true" outlineLevel="0" collapsed="false">
      <c r="A50" s="26" t="s">
        <v>61</v>
      </c>
      <c r="B50" s="26"/>
      <c r="C50" s="26"/>
      <c r="D50" s="26"/>
      <c r="E50" s="5" t="s">
        <v>60</v>
      </c>
      <c r="F50" s="8" t="n">
        <v>3.07</v>
      </c>
      <c r="G50" s="2"/>
      <c r="H50" s="2"/>
      <c r="I50" s="2"/>
      <c r="J50" s="2"/>
      <c r="K50" s="2"/>
      <c r="L50" s="0"/>
      <c r="M50" s="0"/>
      <c r="N50" s="0"/>
      <c r="O50" s="0"/>
      <c r="P50" s="0"/>
      <c r="Q50" s="0"/>
      <c r="R50" s="0"/>
      <c r="S50" s="0"/>
    </row>
    <row r="51" customFormat="false" ht="13.8" hidden="false" customHeight="true" outlineLevel="0" collapsed="false">
      <c r="A51" s="26" t="s">
        <v>62</v>
      </c>
      <c r="B51" s="26"/>
      <c r="C51" s="26"/>
      <c r="D51" s="26"/>
      <c r="E51" s="5" t="s">
        <v>42</v>
      </c>
      <c r="F51" s="8" t="n">
        <v>875.13</v>
      </c>
      <c r="G51" s="2"/>
      <c r="H51" s="2"/>
      <c r="I51" s="2"/>
      <c r="J51" s="2"/>
      <c r="K51" s="2"/>
    </row>
    <row r="52" s="23" customFormat="true" ht="22.45" hidden="false" customHeight="true" outlineLevel="0" collapsed="false">
      <c r="A52" s="26" t="s">
        <v>63</v>
      </c>
      <c r="B52" s="26"/>
      <c r="C52" s="26"/>
      <c r="D52" s="26"/>
      <c r="E52" s="5" t="s">
        <v>64</v>
      </c>
      <c r="F52" s="8" t="n">
        <v>49.28</v>
      </c>
      <c r="G52" s="2"/>
      <c r="H52" s="2"/>
      <c r="I52" s="2"/>
      <c r="J52" s="2"/>
      <c r="K52" s="2"/>
      <c r="L52" s="0"/>
      <c r="M52" s="0"/>
      <c r="N52" s="0"/>
      <c r="O52" s="0"/>
      <c r="P52" s="0"/>
      <c r="Q52" s="0"/>
      <c r="R52" s="0"/>
      <c r="S52" s="0"/>
    </row>
    <row r="53" s="23" customFormat="true" ht="29.25" hidden="false" customHeight="true" outlineLevel="0" collapsed="false">
      <c r="A53" s="26" t="s">
        <v>65</v>
      </c>
      <c r="B53" s="26"/>
      <c r="C53" s="26"/>
      <c r="D53" s="26"/>
      <c r="E53" s="5" t="s">
        <v>25</v>
      </c>
      <c r="F53" s="28" t="n">
        <v>26.24</v>
      </c>
      <c r="G53" s="0"/>
      <c r="H53" s="0"/>
      <c r="I53" s="0"/>
      <c r="J53" s="0"/>
      <c r="K53" s="0"/>
      <c r="L53" s="0"/>
      <c r="M53" s="0"/>
      <c r="N53" s="0"/>
      <c r="O53" s="0"/>
      <c r="P53" s="0"/>
      <c r="Q53" s="0"/>
      <c r="R53" s="0"/>
      <c r="S53" s="0"/>
    </row>
    <row r="54" s="23" customFormat="true" ht="13.8" hidden="false" customHeight="false" outlineLevel="0" collapsed="false">
      <c r="A54" s="27" t="s">
        <v>66</v>
      </c>
      <c r="B54" s="27"/>
      <c r="C54" s="27"/>
      <c r="D54" s="27"/>
      <c r="E54" s="29" t="s">
        <v>25</v>
      </c>
      <c r="F54" s="29" t="n">
        <v>17.64</v>
      </c>
      <c r="G54" s="0"/>
      <c r="H54" s="0"/>
      <c r="I54" s="0"/>
      <c r="J54" s="0"/>
      <c r="K54" s="0"/>
      <c r="L54" s="0"/>
      <c r="M54" s="0"/>
      <c r="N54" s="0"/>
      <c r="O54" s="0"/>
      <c r="P54" s="0"/>
      <c r="Q54" s="0"/>
      <c r="R54" s="0"/>
      <c r="S54" s="0"/>
    </row>
    <row r="55" customFormat="false" ht="13.8" hidden="false" customHeight="false" outlineLevel="0" collapsed="false">
      <c r="A55" s="27" t="s">
        <v>67</v>
      </c>
      <c r="B55" s="27"/>
      <c r="C55" s="27"/>
      <c r="D55" s="27"/>
      <c r="E55" s="29" t="s">
        <v>25</v>
      </c>
      <c r="F55" s="29" t="n">
        <v>72.54</v>
      </c>
    </row>
    <row r="56" s="23" customFormat="true" ht="22.45" hidden="false" customHeight="true" outlineLevel="0" collapsed="false">
      <c r="A56" s="26" t="s">
        <v>68</v>
      </c>
      <c r="B56" s="26"/>
      <c r="C56" s="26"/>
      <c r="D56" s="26"/>
      <c r="E56" s="28" t="s">
        <v>42</v>
      </c>
      <c r="F56" s="28" t="n">
        <v>240.47</v>
      </c>
      <c r="G56" s="0"/>
      <c r="H56" s="0"/>
      <c r="I56" s="0"/>
      <c r="J56" s="0"/>
      <c r="K56" s="0"/>
      <c r="L56" s="0"/>
      <c r="M56" s="0"/>
      <c r="N56" s="0"/>
      <c r="O56" s="0"/>
      <c r="P56" s="0"/>
      <c r="Q56" s="0"/>
      <c r="R56" s="0"/>
      <c r="S56" s="0"/>
    </row>
    <row r="57" s="23" customFormat="true" ht="13.8" hidden="false" customHeight="false" outlineLevel="0" collapsed="false">
      <c r="A57" s="27" t="s">
        <v>69</v>
      </c>
      <c r="B57" s="27"/>
      <c r="C57" s="27"/>
      <c r="D57" s="27"/>
      <c r="E57" s="28" t="s">
        <v>42</v>
      </c>
      <c r="F57" s="28" t="n">
        <v>64.48</v>
      </c>
      <c r="G57" s="0"/>
      <c r="H57" s="0"/>
      <c r="I57" s="0"/>
      <c r="J57" s="0"/>
      <c r="K57" s="0"/>
      <c r="L57" s="0"/>
      <c r="M57" s="0"/>
      <c r="N57" s="0"/>
      <c r="O57" s="0"/>
      <c r="P57" s="0"/>
      <c r="Q57" s="0"/>
      <c r="R57" s="0"/>
      <c r="S57" s="0"/>
    </row>
    <row r="58" s="23" customFormat="true" ht="13.8" hidden="false" customHeight="false" outlineLevel="0" collapsed="false">
      <c r="A58" s="27" t="s">
        <v>70</v>
      </c>
      <c r="B58" s="27"/>
      <c r="C58" s="27"/>
      <c r="D58" s="27"/>
      <c r="E58" s="29" t="s">
        <v>25</v>
      </c>
      <c r="F58" s="29" t="n">
        <v>72.45</v>
      </c>
      <c r="G58" s="0"/>
      <c r="H58" s="0"/>
      <c r="I58" s="0"/>
      <c r="J58" s="0"/>
      <c r="K58" s="0"/>
      <c r="L58" s="0"/>
      <c r="M58" s="0"/>
      <c r="N58" s="0"/>
      <c r="O58" s="0"/>
      <c r="P58" s="0"/>
      <c r="Q58" s="0"/>
      <c r="R58" s="0"/>
      <c r="S58" s="0"/>
    </row>
    <row r="59" s="23" customFormat="true" ht="13.8" hidden="false" customHeight="false" outlineLevel="0" collapsed="false">
      <c r="A59" s="27" t="s">
        <v>71</v>
      </c>
      <c r="B59" s="27"/>
      <c r="C59" s="27"/>
      <c r="D59" s="27"/>
      <c r="E59" s="29" t="s">
        <v>42</v>
      </c>
      <c r="F59" s="30"/>
      <c r="G59" s="0"/>
      <c r="H59" s="0"/>
      <c r="I59" s="0"/>
      <c r="J59" s="0"/>
      <c r="K59" s="0"/>
      <c r="L59" s="0"/>
      <c r="M59" s="0"/>
      <c r="N59" s="0"/>
      <c r="O59" s="0"/>
      <c r="P59" s="0"/>
      <c r="Q59" s="0"/>
      <c r="R59" s="0"/>
      <c r="S59" s="0"/>
    </row>
    <row r="60" s="23" customFormat="true" ht="13.8" hidden="false" customHeight="false" outlineLevel="0" collapsed="false">
      <c r="A60" s="27" t="s">
        <v>72</v>
      </c>
      <c r="B60" s="27"/>
      <c r="C60" s="27"/>
      <c r="D60" s="27"/>
      <c r="E60" s="29" t="s">
        <v>42</v>
      </c>
      <c r="F60" s="31" t="n">
        <v>7.04</v>
      </c>
      <c r="G60" s="0"/>
      <c r="H60" s="0"/>
      <c r="I60" s="0"/>
      <c r="J60" s="0"/>
      <c r="K60" s="0"/>
      <c r="L60" s="0"/>
      <c r="M60" s="0"/>
      <c r="N60" s="0"/>
      <c r="O60" s="0"/>
      <c r="P60" s="0"/>
      <c r="Q60" s="0"/>
      <c r="R60" s="0"/>
      <c r="S60" s="0"/>
    </row>
    <row r="61" s="23" customFormat="true" ht="32.95" hidden="false" customHeight="true" outlineLevel="0" collapsed="false">
      <c r="A61" s="26" t="s">
        <v>73</v>
      </c>
      <c r="B61" s="26"/>
      <c r="C61" s="26"/>
      <c r="D61" s="26"/>
      <c r="E61" s="29" t="s">
        <v>25</v>
      </c>
      <c r="F61" s="29" t="n">
        <v>129.68</v>
      </c>
      <c r="G61" s="0"/>
      <c r="H61" s="0"/>
      <c r="I61" s="0"/>
      <c r="J61" s="0"/>
      <c r="K61" s="0"/>
      <c r="L61" s="0"/>
      <c r="M61" s="0"/>
      <c r="N61" s="0"/>
      <c r="O61" s="0"/>
      <c r="P61" s="0"/>
      <c r="Q61" s="0"/>
      <c r="R61" s="0"/>
      <c r="S61" s="0"/>
    </row>
    <row r="62" s="23" customFormat="true" ht="13.8" hidden="false" customHeight="false" outlineLevel="0" collapsed="false">
      <c r="A62" s="27" t="s">
        <v>74</v>
      </c>
      <c r="B62" s="27"/>
      <c r="C62" s="27"/>
      <c r="D62" s="27"/>
      <c r="E62" s="29" t="s">
        <v>22</v>
      </c>
      <c r="F62" s="31" t="n">
        <v>3</v>
      </c>
      <c r="G62" s="0"/>
      <c r="H62" s="0"/>
      <c r="I62" s="0"/>
      <c r="J62" s="0"/>
      <c r="K62" s="0"/>
      <c r="L62" s="0"/>
      <c r="M62" s="0"/>
      <c r="N62" s="0"/>
      <c r="O62" s="0"/>
      <c r="P62" s="0"/>
      <c r="Q62" s="0"/>
      <c r="R62" s="0"/>
      <c r="S62" s="0"/>
    </row>
    <row r="63" s="23" customFormat="true" ht="13.8" hidden="false" customHeight="false" outlineLevel="0" collapsed="false">
      <c r="A63" s="27" t="s">
        <v>75</v>
      </c>
      <c r="B63" s="27"/>
      <c r="C63" s="27"/>
      <c r="D63" s="27"/>
      <c r="E63" s="29" t="s">
        <v>22</v>
      </c>
      <c r="F63" s="31" t="n">
        <v>30</v>
      </c>
      <c r="G63" s="0"/>
      <c r="H63" s="0"/>
      <c r="I63" s="0"/>
      <c r="J63" s="0"/>
      <c r="K63" s="0"/>
      <c r="L63" s="0"/>
      <c r="M63" s="0"/>
      <c r="N63" s="0"/>
      <c r="O63" s="0"/>
      <c r="P63" s="0"/>
      <c r="Q63" s="0"/>
      <c r="R63" s="0"/>
      <c r="S63" s="0"/>
    </row>
    <row r="64" s="23" customFormat="true" ht="13.8" hidden="false" customHeight="false" outlineLevel="0" collapsed="false">
      <c r="A64" s="27" t="s">
        <v>76</v>
      </c>
      <c r="B64" s="27"/>
      <c r="C64" s="27"/>
      <c r="D64" s="27"/>
      <c r="E64" s="29" t="s">
        <v>25</v>
      </c>
      <c r="F64" s="32" t="n">
        <v>7</v>
      </c>
      <c r="G64" s="0"/>
      <c r="H64" s="0"/>
      <c r="I64" s="0"/>
      <c r="J64" s="0"/>
      <c r="K64" s="0"/>
      <c r="L64" s="0"/>
      <c r="M64" s="0"/>
      <c r="N64" s="0"/>
      <c r="O64" s="0"/>
      <c r="P64" s="0"/>
      <c r="Q64" s="0"/>
      <c r="R64" s="0"/>
      <c r="S64" s="0"/>
    </row>
    <row r="65" s="23" customFormat="true" ht="13.8" hidden="false" customHeight="false" outlineLevel="0" collapsed="false">
      <c r="A65" s="27" t="s">
        <v>77</v>
      </c>
      <c r="B65" s="27"/>
      <c r="C65" s="27"/>
      <c r="D65" s="27"/>
      <c r="E65" s="29" t="s">
        <v>22</v>
      </c>
      <c r="F65" s="32" t="n">
        <v>12</v>
      </c>
      <c r="G65" s="0"/>
      <c r="H65" s="0"/>
      <c r="I65" s="0"/>
      <c r="J65" s="0"/>
      <c r="K65" s="0"/>
      <c r="L65" s="0"/>
      <c r="M65" s="0"/>
      <c r="N65" s="0"/>
      <c r="O65" s="0"/>
      <c r="P65" s="0"/>
      <c r="Q65" s="0"/>
      <c r="R65" s="0"/>
      <c r="S65" s="0"/>
    </row>
    <row r="66" s="23" customFormat="true" ht="13.8" hidden="false" customHeight="false" outlineLevel="0" collapsed="false">
      <c r="A66" s="27" t="s">
        <v>78</v>
      </c>
      <c r="B66" s="27"/>
      <c r="C66" s="27"/>
      <c r="D66" s="27"/>
      <c r="E66" s="29" t="s">
        <v>22</v>
      </c>
      <c r="F66" s="31" t="n">
        <v>2</v>
      </c>
      <c r="G66" s="0"/>
      <c r="H66" s="0"/>
      <c r="I66" s="0"/>
      <c r="J66" s="0"/>
      <c r="K66" s="0"/>
      <c r="L66" s="0"/>
      <c r="M66" s="0"/>
      <c r="N66" s="0"/>
      <c r="O66" s="0"/>
      <c r="P66" s="0"/>
      <c r="Q66" s="0"/>
      <c r="R66" s="0"/>
      <c r="S66" s="0"/>
    </row>
    <row r="67" s="23" customFormat="true" ht="13.8" hidden="false" customHeight="false" outlineLevel="0" collapsed="false">
      <c r="A67" s="27" t="s">
        <v>79</v>
      </c>
      <c r="B67" s="27"/>
      <c r="C67" s="27"/>
      <c r="D67" s="27"/>
      <c r="E67" s="29" t="s">
        <v>25</v>
      </c>
      <c r="F67" s="31" t="n">
        <v>4.6</v>
      </c>
      <c r="G67" s="0"/>
      <c r="H67" s="0"/>
      <c r="I67" s="0"/>
      <c r="J67" s="0"/>
      <c r="K67" s="0"/>
      <c r="L67" s="0"/>
      <c r="M67" s="0"/>
      <c r="N67" s="0"/>
      <c r="O67" s="0"/>
      <c r="P67" s="0"/>
      <c r="Q67" s="0"/>
      <c r="R67" s="0"/>
      <c r="S67" s="0"/>
    </row>
    <row r="68" customFormat="false" ht="13.8" hidden="false" customHeight="false" outlineLevel="0" collapsed="false">
      <c r="A68" s="33" t="s">
        <v>80</v>
      </c>
      <c r="B68" s="33"/>
      <c r="C68" s="33"/>
      <c r="D68" s="33"/>
      <c r="E68" s="34" t="s">
        <v>42</v>
      </c>
      <c r="F68" s="35" t="n">
        <v>472</v>
      </c>
    </row>
    <row r="69" s="23" customFormat="true" ht="13.8" hidden="false" customHeight="false" outlineLevel="0" collapsed="false">
      <c r="A69" s="33" t="s">
        <v>81</v>
      </c>
      <c r="B69" s="33"/>
      <c r="C69" s="33"/>
      <c r="D69" s="33"/>
      <c r="E69" s="34" t="s">
        <v>42</v>
      </c>
      <c r="F69" s="36" t="n">
        <v>875.13</v>
      </c>
      <c r="G69" s="0"/>
      <c r="H69" s="0"/>
      <c r="I69" s="0"/>
      <c r="J69" s="0"/>
      <c r="K69" s="0"/>
      <c r="L69" s="0"/>
      <c r="M69" s="0"/>
      <c r="N69" s="0"/>
      <c r="O69" s="0"/>
      <c r="P69" s="0"/>
      <c r="Q69" s="0"/>
      <c r="R69" s="0"/>
      <c r="S69" s="0"/>
    </row>
    <row r="70" s="23" customFormat="true" ht="13.8" hidden="false" customHeight="false" outlineLevel="0" collapsed="false">
      <c r="A70" s="37"/>
      <c r="B70" s="37"/>
      <c r="C70" s="37"/>
      <c r="D70" s="37"/>
      <c r="E70" s="38"/>
      <c r="F70" s="39"/>
      <c r="G70" s="0"/>
      <c r="H70" s="0"/>
      <c r="I70" s="0"/>
      <c r="J70" s="0"/>
      <c r="K70" s="0"/>
      <c r="L70" s="0"/>
      <c r="M70" s="0"/>
      <c r="N70" s="0"/>
      <c r="O70" s="0"/>
      <c r="P70" s="0"/>
      <c r="Q70" s="0"/>
      <c r="R70" s="0"/>
      <c r="S70" s="0"/>
    </row>
    <row r="71" s="23" customFormat="true" ht="13.8" hidden="false" customHeight="false" outlineLevel="0" collapsed="false">
      <c r="A71" s="37"/>
      <c r="B71" s="37"/>
      <c r="C71" s="37"/>
      <c r="D71" s="37"/>
      <c r="E71" s="38"/>
      <c r="F71" s="39"/>
      <c r="G71" s="0"/>
      <c r="H71" s="0"/>
      <c r="I71" s="0"/>
      <c r="J71" s="0"/>
      <c r="K71" s="0"/>
      <c r="L71" s="0"/>
      <c r="M71" s="0"/>
      <c r="N71" s="0"/>
      <c r="O71" s="0"/>
      <c r="P71" s="0"/>
      <c r="Q71" s="0"/>
      <c r="R71" s="0"/>
      <c r="S71" s="0"/>
    </row>
    <row r="72" s="23" customFormat="true" ht="13.8" hidden="false" customHeight="true" outlineLevel="0" collapsed="false">
      <c r="A72" s="37"/>
      <c r="B72" s="40" t="s">
        <v>82</v>
      </c>
      <c r="C72" s="40"/>
      <c r="D72" s="40"/>
      <c r="E72" s="40"/>
      <c r="F72" s="39"/>
      <c r="G72" s="0"/>
      <c r="H72" s="0"/>
      <c r="I72" s="0"/>
      <c r="J72" s="0"/>
      <c r="K72" s="0"/>
      <c r="L72" s="0"/>
      <c r="M72" s="0"/>
      <c r="N72" s="0"/>
      <c r="O72" s="0"/>
      <c r="P72" s="0"/>
      <c r="Q72" s="0"/>
      <c r="R72" s="0"/>
      <c r="S72" s="0"/>
    </row>
    <row r="73" s="23" customFormat="true" ht="13.8" hidden="false" customHeight="false" outlineLevel="0" collapsed="false">
      <c r="A73" s="37"/>
      <c r="B73" s="40"/>
      <c r="C73" s="40"/>
      <c r="D73" s="40"/>
      <c r="E73" s="40"/>
      <c r="F73" s="39"/>
      <c r="G73" s="0"/>
      <c r="H73" s="0"/>
      <c r="I73" s="0"/>
      <c r="J73" s="0"/>
      <c r="K73" s="0"/>
      <c r="L73" s="0"/>
      <c r="M73" s="0"/>
      <c r="N73" s="0"/>
      <c r="O73" s="0"/>
      <c r="P73" s="0"/>
      <c r="Q73" s="0"/>
      <c r="R73" s="0"/>
      <c r="S73" s="0"/>
    </row>
    <row r="74" s="23" customFormat="true" ht="13.8" hidden="false" customHeight="false" outlineLevel="0" collapsed="false">
      <c r="A74" s="37"/>
      <c r="B74" s="40"/>
      <c r="C74" s="40"/>
      <c r="D74" s="40"/>
      <c r="E74" s="40"/>
      <c r="F74" s="39"/>
      <c r="G74" s="0"/>
      <c r="H74" s="0"/>
      <c r="I74" s="0"/>
      <c r="J74" s="0"/>
      <c r="K74" s="0"/>
      <c r="L74" s="0"/>
      <c r="M74" s="0"/>
      <c r="N74" s="0"/>
      <c r="O74" s="0"/>
      <c r="P74" s="0"/>
      <c r="Q74" s="0"/>
      <c r="R74" s="0"/>
      <c r="S74" s="0"/>
    </row>
    <row r="75" s="23" customFormat="true" ht="13.8" hidden="false" customHeight="false" outlineLevel="0" collapsed="false">
      <c r="A75" s="37"/>
      <c r="B75" s="40"/>
      <c r="C75" s="40"/>
      <c r="D75" s="40"/>
      <c r="E75" s="40"/>
      <c r="F75" s="39"/>
      <c r="G75" s="0"/>
      <c r="H75" s="0"/>
      <c r="I75" s="0"/>
      <c r="J75" s="0"/>
      <c r="K75" s="0"/>
      <c r="L75" s="0"/>
      <c r="M75" s="0"/>
      <c r="N75" s="0"/>
      <c r="O75" s="0"/>
      <c r="P75" s="0"/>
      <c r="Q75" s="0"/>
      <c r="R75" s="0"/>
      <c r="S75" s="0"/>
    </row>
    <row r="76" s="23" customFormat="true" ht="20.95" hidden="false" customHeight="true" outlineLevel="0" collapsed="false">
      <c r="A76" s="37"/>
      <c r="B76" s="40"/>
      <c r="C76" s="40"/>
      <c r="D76" s="40"/>
      <c r="E76" s="40"/>
      <c r="F76" s="39"/>
      <c r="G76" s="0"/>
      <c r="H76" s="0"/>
      <c r="I76" s="0"/>
      <c r="J76" s="0"/>
      <c r="K76" s="0"/>
      <c r="L76" s="0"/>
      <c r="M76" s="0"/>
      <c r="N76" s="0"/>
      <c r="O76" s="0"/>
      <c r="P76" s="0"/>
      <c r="Q76" s="0"/>
      <c r="R76" s="0"/>
      <c r="S76" s="0"/>
    </row>
    <row r="77" s="23" customFormat="true" ht="13.8" hidden="false" customHeight="false" outlineLevel="0" collapsed="false">
      <c r="A77" s="37"/>
      <c r="B77" s="40"/>
      <c r="C77" s="40"/>
      <c r="D77" s="40"/>
      <c r="E77" s="40"/>
      <c r="F77" s="39"/>
      <c r="G77" s="0"/>
      <c r="H77" s="0"/>
      <c r="I77" s="0"/>
      <c r="J77" s="0"/>
      <c r="K77" s="0"/>
      <c r="L77" s="0"/>
      <c r="M77" s="0"/>
      <c r="N77" s="0"/>
      <c r="O77" s="0"/>
      <c r="P77" s="0"/>
      <c r="Q77" s="0"/>
      <c r="R77" s="0"/>
      <c r="S77" s="0"/>
    </row>
    <row r="78" s="23" customFormat="true" ht="13.8" hidden="false" customHeight="false" outlineLevel="0" collapsed="false">
      <c r="A78" s="37"/>
      <c r="B78" s="40"/>
      <c r="C78" s="40"/>
      <c r="D78" s="40"/>
      <c r="E78" s="40"/>
      <c r="F78" s="39"/>
      <c r="G78" s="0"/>
      <c r="H78" s="0"/>
      <c r="I78" s="0"/>
      <c r="J78" s="0"/>
      <c r="K78" s="0"/>
      <c r="L78" s="0"/>
      <c r="M78" s="0"/>
      <c r="N78" s="0"/>
      <c r="O78" s="0"/>
      <c r="P78" s="0"/>
      <c r="Q78" s="0"/>
      <c r="R78" s="0"/>
      <c r="S78" s="0"/>
    </row>
    <row r="79" s="23" customFormat="true" ht="13.8" hidden="false" customHeight="false" outlineLevel="0" collapsed="false">
      <c r="A79" s="37"/>
      <c r="B79" s="40"/>
      <c r="C79" s="40"/>
      <c r="D79" s="40"/>
      <c r="E79" s="40"/>
      <c r="F79" s="39"/>
      <c r="G79" s="0"/>
      <c r="H79" s="0"/>
      <c r="I79" s="0"/>
      <c r="J79" s="0"/>
      <c r="K79" s="0"/>
      <c r="L79" s="0"/>
      <c r="M79" s="0"/>
      <c r="N79" s="0"/>
      <c r="O79" s="0"/>
      <c r="P79" s="0"/>
      <c r="Q79" s="0"/>
      <c r="R79" s="0"/>
      <c r="S79" s="0"/>
    </row>
    <row r="80" s="23" customFormat="true" ht="13.8" hidden="false" customHeight="false" outlineLevel="0" collapsed="false">
      <c r="A80" s="37"/>
      <c r="B80" s="40"/>
      <c r="C80" s="40"/>
      <c r="D80" s="40"/>
      <c r="E80" s="40"/>
      <c r="F80" s="39"/>
      <c r="G80" s="0"/>
      <c r="H80" s="0"/>
      <c r="I80" s="0"/>
      <c r="J80" s="0"/>
      <c r="K80" s="0"/>
      <c r="L80" s="0"/>
      <c r="M80" s="0"/>
      <c r="N80" s="0"/>
      <c r="O80" s="0"/>
      <c r="P80" s="0"/>
      <c r="Q80" s="0"/>
      <c r="R80" s="0"/>
      <c r="S80" s="0"/>
    </row>
    <row r="81" customFormat="false" ht="13.8" hidden="false" customHeight="false" outlineLevel="0" collapsed="false">
      <c r="B81" s="40"/>
      <c r="C81" s="40"/>
      <c r="D81" s="40"/>
      <c r="E81" s="40"/>
    </row>
    <row r="82" customFormat="false" ht="13.8" hidden="false" customHeight="false" outlineLevel="0" collapsed="false"/>
    <row r="83" customFormat="false" ht="13.8" hidden="false" customHeight="false" outlineLevel="0" collapsed="false">
      <c r="A83" s="41" t="s">
        <v>83</v>
      </c>
      <c r="B83" s="41"/>
      <c r="C83" s="41"/>
      <c r="D83" s="41"/>
      <c r="E83" s="41"/>
      <c r="F83" s="41"/>
    </row>
    <row r="84" customFormat="false" ht="13.8" hidden="false" customHeight="false" outlineLevel="0" collapsed="false">
      <c r="A84" s="41"/>
      <c r="B84" s="41"/>
      <c r="C84" s="41"/>
      <c r="D84" s="41"/>
      <c r="E84" s="41"/>
      <c r="F84" s="41"/>
    </row>
    <row r="85" s="23" customFormat="true" ht="13.8" hidden="false" customHeight="false" outlineLevel="0" collapsed="false">
      <c r="A85" s="42" t="s">
        <v>67</v>
      </c>
      <c r="B85" s="42"/>
      <c r="C85" s="42"/>
      <c r="D85" s="42"/>
      <c r="E85" s="34" t="s">
        <v>25</v>
      </c>
      <c r="F85" s="34" t="n">
        <v>134.72</v>
      </c>
      <c r="G85" s="0"/>
      <c r="H85" s="0"/>
      <c r="I85" s="0"/>
      <c r="J85" s="0"/>
      <c r="K85" s="0"/>
      <c r="L85" s="0"/>
      <c r="M85" s="0"/>
      <c r="N85" s="0"/>
      <c r="O85" s="0"/>
      <c r="P85" s="0"/>
      <c r="Q85" s="0"/>
      <c r="R85" s="0"/>
      <c r="S85" s="0"/>
    </row>
    <row r="86" customFormat="false" ht="13.8" hidden="false" customHeight="false" outlineLevel="0" collapsed="false">
      <c r="A86" s="42" t="s">
        <v>84</v>
      </c>
      <c r="B86" s="42"/>
      <c r="C86" s="42"/>
      <c r="D86" s="42"/>
      <c r="E86" s="34" t="s">
        <v>22</v>
      </c>
      <c r="F86" s="43" t="n">
        <v>2</v>
      </c>
    </row>
    <row r="87" customFormat="false" ht="13.8" hidden="false" customHeight="false" outlineLevel="0" collapsed="false">
      <c r="A87" s="42" t="s">
        <v>85</v>
      </c>
      <c r="B87" s="42"/>
      <c r="C87" s="42"/>
      <c r="D87" s="42"/>
      <c r="E87" s="34" t="s">
        <v>25</v>
      </c>
      <c r="F87" s="34" t="n">
        <v>80.38</v>
      </c>
    </row>
    <row r="88" s="23" customFormat="true" ht="13.8" hidden="false" customHeight="false" outlineLevel="0" collapsed="false">
      <c r="A88" s="42" t="s">
        <v>86</v>
      </c>
      <c r="B88" s="42"/>
      <c r="C88" s="42"/>
      <c r="D88" s="42"/>
      <c r="E88" s="34" t="s">
        <v>87</v>
      </c>
      <c r="F88" s="34" t="n">
        <v>216.74</v>
      </c>
      <c r="G88" s="0"/>
      <c r="H88" s="0"/>
      <c r="I88" s="0"/>
      <c r="J88" s="0"/>
      <c r="K88" s="0"/>
      <c r="L88" s="0"/>
      <c r="M88" s="0"/>
      <c r="N88" s="0"/>
      <c r="O88" s="0"/>
      <c r="P88" s="0"/>
      <c r="Q88" s="0"/>
      <c r="R88" s="0"/>
      <c r="S88" s="0"/>
    </row>
    <row r="89" s="23" customFormat="true" ht="13.8" hidden="false" customHeight="false" outlineLevel="0" collapsed="false">
      <c r="A89" s="42" t="s">
        <v>62</v>
      </c>
      <c r="B89" s="42"/>
      <c r="C89" s="42"/>
      <c r="D89" s="42"/>
      <c r="E89" s="34" t="s">
        <v>42</v>
      </c>
      <c r="F89" s="34" t="n">
        <v>280.21</v>
      </c>
      <c r="G89" s="0"/>
      <c r="H89" s="0"/>
      <c r="I89" s="0"/>
      <c r="J89" s="0"/>
      <c r="K89" s="0"/>
      <c r="L89" s="0"/>
      <c r="M89" s="0"/>
      <c r="N89" s="0"/>
      <c r="O89" s="0"/>
      <c r="P89" s="0"/>
      <c r="Q89" s="0"/>
      <c r="R89" s="0"/>
      <c r="S89" s="0"/>
    </row>
    <row r="90" s="23" customFormat="true" ht="22.45" hidden="false" customHeight="true" outlineLevel="0" collapsed="false">
      <c r="A90" s="44" t="s">
        <v>88</v>
      </c>
      <c r="B90" s="44"/>
      <c r="C90" s="44"/>
      <c r="D90" s="44"/>
      <c r="E90" s="34" t="s">
        <v>87</v>
      </c>
      <c r="F90" s="34" t="n">
        <v>256.46</v>
      </c>
      <c r="G90" s="0"/>
      <c r="H90" s="0"/>
      <c r="I90" s="0"/>
      <c r="J90" s="0"/>
      <c r="K90" s="0"/>
      <c r="L90" s="0"/>
      <c r="M90" s="0"/>
      <c r="N90" s="0"/>
      <c r="O90" s="0"/>
      <c r="P90" s="0"/>
      <c r="Q90" s="0"/>
      <c r="R90" s="0"/>
      <c r="S90" s="0"/>
    </row>
    <row r="91" customFormat="false" ht="32.95" hidden="false" customHeight="true" outlineLevel="0" collapsed="false">
      <c r="A91" s="44" t="s">
        <v>89</v>
      </c>
      <c r="B91" s="44"/>
      <c r="C91" s="44"/>
      <c r="D91" s="44"/>
      <c r="E91" s="34" t="s">
        <v>42</v>
      </c>
      <c r="F91" s="34" t="n">
        <v>753.41</v>
      </c>
    </row>
    <row r="92" s="23" customFormat="true" ht="13.8" hidden="false" customHeight="false" outlineLevel="0" collapsed="false">
      <c r="A92" s="42" t="s">
        <v>90</v>
      </c>
      <c r="B92" s="42"/>
      <c r="C92" s="42"/>
      <c r="D92" s="42"/>
      <c r="E92" s="34" t="s">
        <v>60</v>
      </c>
      <c r="F92" s="34" t="n">
        <v>70.98</v>
      </c>
      <c r="G92" s="0"/>
      <c r="H92" s="0"/>
      <c r="I92" s="0"/>
      <c r="J92" s="0"/>
      <c r="K92" s="0"/>
      <c r="L92" s="0"/>
      <c r="M92" s="0"/>
      <c r="N92" s="0"/>
      <c r="O92" s="0"/>
      <c r="P92" s="0"/>
      <c r="Q92" s="0"/>
      <c r="R92" s="0"/>
      <c r="S92" s="0"/>
    </row>
    <row r="93" customFormat="false" ht="13.8" hidden="false" customHeight="false" outlineLevel="0" collapsed="false">
      <c r="A93" s="45"/>
      <c r="B93" s="45"/>
      <c r="C93" s="45"/>
      <c r="D93" s="45"/>
      <c r="E93" s="34"/>
      <c r="F93" s="34"/>
    </row>
    <row r="94" customFormat="false" ht="13.8" hidden="false" customHeight="false" outlineLevel="0" collapsed="false">
      <c r="A94" s="45"/>
      <c r="B94" s="45"/>
      <c r="C94" s="45"/>
      <c r="D94" s="45"/>
      <c r="E94" s="34"/>
      <c r="F94" s="34"/>
    </row>
    <row r="95" customFormat="false" ht="13.8" hidden="false" customHeight="false" outlineLevel="0" collapsed="false">
      <c r="A95" s="45"/>
      <c r="B95" s="45"/>
      <c r="C95" s="45"/>
      <c r="D95" s="45"/>
      <c r="E95" s="34"/>
      <c r="F95" s="34"/>
    </row>
    <row r="96" customFormat="false" ht="13.8" hidden="false" customHeight="false" outlineLevel="0" collapsed="false">
      <c r="A96" s="45"/>
      <c r="B96" s="45"/>
      <c r="C96" s="45"/>
      <c r="D96" s="45"/>
      <c r="E96" s="34"/>
      <c r="F96" s="34"/>
    </row>
    <row r="97" customFormat="false" ht="13.8" hidden="false" customHeight="false" outlineLevel="0" collapsed="false">
      <c r="A97" s="45"/>
      <c r="B97" s="45"/>
      <c r="C97" s="45"/>
      <c r="D97" s="45"/>
      <c r="E97" s="34"/>
      <c r="F97" s="34"/>
    </row>
    <row r="98" customFormat="false" ht="13.8" hidden="false" customHeight="false" outlineLevel="0" collapsed="false">
      <c r="A98" s="45"/>
      <c r="B98" s="45"/>
      <c r="C98" s="45"/>
      <c r="D98" s="45"/>
      <c r="E98" s="34"/>
      <c r="F98" s="34"/>
    </row>
    <row r="99" customFormat="false" ht="13.8" hidden="false" customHeight="false" outlineLevel="0" collapsed="false">
      <c r="A99" s="45"/>
      <c r="B99" s="45"/>
      <c r="C99" s="45"/>
      <c r="D99" s="45"/>
      <c r="E99" s="34"/>
      <c r="F99" s="34"/>
    </row>
    <row r="100" customFormat="false" ht="13.8" hidden="false" customHeight="false" outlineLevel="0" collapsed="false">
      <c r="A100" s="45"/>
      <c r="B100" s="45"/>
      <c r="C100" s="45"/>
      <c r="D100" s="45"/>
      <c r="E100" s="34"/>
      <c r="F100" s="34"/>
    </row>
    <row r="101" customFormat="false" ht="13.8" hidden="false" customHeight="false" outlineLevel="0" collapsed="false">
      <c r="A101" s="45"/>
      <c r="B101" s="45"/>
      <c r="C101" s="45"/>
      <c r="D101" s="45"/>
      <c r="E101" s="34"/>
      <c r="F101" s="34"/>
    </row>
    <row r="102" customFormat="false" ht="13.8" hidden="false" customHeight="false" outlineLevel="0" collapsed="false">
      <c r="A102" s="45"/>
      <c r="B102" s="45"/>
      <c r="C102" s="45"/>
      <c r="D102" s="45"/>
      <c r="E102" s="34"/>
      <c r="F102" s="34"/>
    </row>
    <row r="103" customFormat="false" ht="13.8" hidden="false" customHeight="false" outlineLevel="0" collapsed="false">
      <c r="A103" s="45"/>
      <c r="B103" s="45"/>
      <c r="C103" s="45"/>
      <c r="D103" s="45"/>
      <c r="E103" s="34"/>
      <c r="F103" s="34"/>
    </row>
    <row r="104" customFormat="false" ht="13.8" hidden="false" customHeight="false" outlineLevel="0" collapsed="false">
      <c r="A104" s="45"/>
      <c r="B104" s="45"/>
      <c r="C104" s="45"/>
      <c r="D104" s="45"/>
      <c r="E104" s="34"/>
      <c r="F104" s="34"/>
    </row>
    <row r="105" customFormat="false" ht="13.8" hidden="false" customHeight="false" outlineLevel="0" collapsed="false">
      <c r="A105" s="45"/>
      <c r="B105" s="45"/>
      <c r="C105" s="45"/>
      <c r="D105" s="45"/>
      <c r="E105" s="34"/>
      <c r="F105" s="34"/>
    </row>
    <row r="106" customFormat="false" ht="13.8" hidden="false" customHeight="false" outlineLevel="0" collapsed="false">
      <c r="A106" s="45"/>
      <c r="B106" s="45"/>
      <c r="C106" s="45"/>
      <c r="D106" s="45"/>
      <c r="E106" s="34"/>
      <c r="F106" s="34"/>
    </row>
    <row r="107" customFormat="false" ht="13.8" hidden="false" customHeight="false" outlineLevel="0" collapsed="false">
      <c r="A107" s="46"/>
      <c r="B107" s="46"/>
      <c r="C107" s="46"/>
      <c r="D107" s="46"/>
      <c r="E107" s="47"/>
      <c r="F107" s="47"/>
    </row>
    <row r="108" customFormat="false" ht="13.8" hidden="false" customHeight="false" outlineLevel="0" collapsed="false">
      <c r="A108" s="46"/>
      <c r="B108" s="46"/>
      <c r="C108" s="46"/>
      <c r="D108" s="46"/>
      <c r="E108" s="47"/>
      <c r="F108" s="47"/>
    </row>
    <row r="109" customFormat="false" ht="13.8" hidden="false" customHeight="false" outlineLevel="0" collapsed="false">
      <c r="A109" s="46"/>
      <c r="B109" s="46"/>
      <c r="C109" s="46"/>
      <c r="D109" s="46"/>
      <c r="E109" s="47"/>
      <c r="F109" s="47"/>
    </row>
    <row r="110" customFormat="false" ht="13.8" hidden="false" customHeight="false" outlineLevel="0" collapsed="false">
      <c r="A110" s="46"/>
      <c r="B110" s="46"/>
      <c r="C110" s="46"/>
      <c r="D110" s="46"/>
      <c r="E110" s="47"/>
      <c r="F110" s="47"/>
    </row>
    <row r="111" customFormat="false" ht="13.8" hidden="false" customHeight="false" outlineLevel="0" collapsed="false">
      <c r="A111" s="46"/>
      <c r="B111" s="46"/>
      <c r="C111" s="46"/>
      <c r="D111" s="46"/>
      <c r="E111" s="47"/>
      <c r="F111" s="47"/>
    </row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98">
    <mergeCell ref="A1:J1"/>
    <mergeCell ref="A5:C5"/>
    <mergeCell ref="E5:F5"/>
    <mergeCell ref="A6:F6"/>
    <mergeCell ref="A9:B9"/>
    <mergeCell ref="E9:F9"/>
    <mergeCell ref="A10:F10"/>
    <mergeCell ref="A14:C14"/>
    <mergeCell ref="E14:F14"/>
    <mergeCell ref="A15:F15"/>
    <mergeCell ref="A20:B20"/>
    <mergeCell ref="E20:G20"/>
    <mergeCell ref="A21:G21"/>
    <mergeCell ref="A25:B25"/>
    <mergeCell ref="E25:H25"/>
    <mergeCell ref="A26:H26"/>
    <mergeCell ref="A31:B31"/>
    <mergeCell ref="E31:F31"/>
    <mergeCell ref="A32:F32"/>
    <mergeCell ref="A33:B33"/>
    <mergeCell ref="E33:F33"/>
    <mergeCell ref="A34:B34"/>
    <mergeCell ref="E34:F34"/>
    <mergeCell ref="A35:B35"/>
    <mergeCell ref="E35:F35"/>
    <mergeCell ref="A36:B36"/>
    <mergeCell ref="E36:F36"/>
    <mergeCell ref="A37:B37"/>
    <mergeCell ref="E37:F37"/>
    <mergeCell ref="A38:B38"/>
    <mergeCell ref="E38:F38"/>
    <mergeCell ref="A39:B39"/>
    <mergeCell ref="E39:F39"/>
    <mergeCell ref="A40:B40"/>
    <mergeCell ref="E40:F40"/>
    <mergeCell ref="A41:B41"/>
    <mergeCell ref="E41:F41"/>
    <mergeCell ref="A42:B42"/>
    <mergeCell ref="E42:F42"/>
    <mergeCell ref="A43:B43"/>
    <mergeCell ref="E43:F43"/>
    <mergeCell ref="A44:B44"/>
    <mergeCell ref="E44:F44"/>
    <mergeCell ref="A45:J45"/>
    <mergeCell ref="A46:D46"/>
    <mergeCell ref="A47:D47"/>
    <mergeCell ref="A48:D48"/>
    <mergeCell ref="A49:D49"/>
    <mergeCell ref="A50:D50"/>
    <mergeCell ref="A51:D51"/>
    <mergeCell ref="A52:D52"/>
    <mergeCell ref="A53:D53"/>
    <mergeCell ref="A54:D54"/>
    <mergeCell ref="A55:D55"/>
    <mergeCell ref="A56:D56"/>
    <mergeCell ref="A57:D57"/>
    <mergeCell ref="A58:D58"/>
    <mergeCell ref="A59:D59"/>
    <mergeCell ref="A60:D60"/>
    <mergeCell ref="A61:D61"/>
    <mergeCell ref="A62:D62"/>
    <mergeCell ref="A63:D63"/>
    <mergeCell ref="A64:D64"/>
    <mergeCell ref="A65:D65"/>
    <mergeCell ref="A66:D66"/>
    <mergeCell ref="A67:D67"/>
    <mergeCell ref="A68:D68"/>
    <mergeCell ref="A69:D69"/>
    <mergeCell ref="B72:E76"/>
    <mergeCell ref="B77:E81"/>
    <mergeCell ref="A83:F84"/>
    <mergeCell ref="A85:D85"/>
    <mergeCell ref="A86:D86"/>
    <mergeCell ref="A87:D87"/>
    <mergeCell ref="A88:D88"/>
    <mergeCell ref="A89:D89"/>
    <mergeCell ref="A90:D90"/>
    <mergeCell ref="A91:D91"/>
    <mergeCell ref="A92:D92"/>
    <mergeCell ref="A93:D93"/>
    <mergeCell ref="A94:D94"/>
    <mergeCell ref="A95:D95"/>
    <mergeCell ref="A96:D96"/>
    <mergeCell ref="A97:D97"/>
    <mergeCell ref="A98:D98"/>
    <mergeCell ref="A99:D99"/>
    <mergeCell ref="A100:D100"/>
    <mergeCell ref="A101:D101"/>
    <mergeCell ref="A102:D102"/>
    <mergeCell ref="A103:D103"/>
    <mergeCell ref="A104:D104"/>
    <mergeCell ref="A105:D105"/>
    <mergeCell ref="A106:D106"/>
    <mergeCell ref="A107:D107"/>
    <mergeCell ref="A108:D108"/>
    <mergeCell ref="A109:D109"/>
    <mergeCell ref="A110:D110"/>
    <mergeCell ref="A111:D111"/>
  </mergeCell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outlineLevelRow="0" outlineLevelCol="0"/>
  <cols>
    <col collapsed="false" customWidth="true" hidden="false" outlineLevel="0" max="1025" min="1" style="0" width="8.67"/>
  </cols>
  <sheetData/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outlineLevelRow="0" outlineLevelCol="0"/>
  <cols>
    <col collapsed="false" customWidth="true" hidden="false" outlineLevel="0" max="1025" min="1" style="0" width="8.67"/>
  </cols>
  <sheetData/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1081</TotalTime>
  <Application>LibreOffice/5.3.0.3$Windows_x86 LibreOffice_project/7074905676c47b82bbcfbea1aeefc84afe1c50e1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2017-07-25T16:06:25Z</dcterms:created>
  <dc:creator>wander.mendes</dc:creator>
  <dc:description/>
  <dc:language>pt-BR</dc:language>
  <cp:lastModifiedBy/>
  <cp:lastPrinted>2019-07-31T09:37:34Z</cp:lastPrinted>
  <dcterms:modified xsi:type="dcterms:W3CDTF">2019-07-31T09:37:47Z</dcterms:modified>
  <cp:revision>55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