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3 - DANIELA\Convênio PMGIRS\Edital e anexos\"/>
    </mc:Choice>
  </mc:AlternateContent>
  <bookViews>
    <workbookView xWindow="0" yWindow="0" windowWidth="28800" windowHeight="12435" tabRatio="868"/>
  </bookViews>
  <sheets>
    <sheet name="Capa" sheetId="8" r:id="rId1"/>
    <sheet name="Definições" sheetId="9" r:id="rId2"/>
    <sheet name="COMPOSIÇÃO DE PREÇO" sheetId="1" r:id="rId3"/>
    <sheet name="MEMORIA DE CALCULO" sheetId="3" r:id="rId4"/>
    <sheet name="PREÇO POR PRODUTO" sheetId="2" r:id="rId5"/>
    <sheet name="Cronograma" sheetId="10" r:id="rId6"/>
  </sheets>
  <externalReferences>
    <externalReference r:id="rId7"/>
  </externalReferences>
  <definedNames>
    <definedName name="_xlnm.Print_Area" localSheetId="0">Capa!$B$2:$K$30</definedName>
    <definedName name="_xlnm.Print_Area" localSheetId="2">'COMPOSIÇÃO DE PREÇO'!$B$1:$K$41</definedName>
    <definedName name="_xlnm.Print_Area" localSheetId="5">Cronograma!$B$2:$AW$45</definedName>
    <definedName name="_xlnm.Print_Area" localSheetId="1">Definições!$B$2:$K$27</definedName>
    <definedName name="_xlnm.Print_Area" localSheetId="3">'MEMORIA DE CALCULO'!$C$2:$K$29</definedName>
    <definedName name="_xlnm.Print_Area" localSheetId="4">'PREÇO POR PRODUTO'!$B$1:$E$15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0" l="1"/>
  <c r="E25" i="10" s="1"/>
  <c r="E11" i="10" l="1"/>
  <c r="E19" i="10"/>
  <c r="E13" i="10"/>
  <c r="E21" i="10"/>
  <c r="E15" i="10"/>
  <c r="E23" i="10"/>
  <c r="E17" i="10"/>
  <c r="E27" i="10" l="1"/>
  <c r="K37" i="1" l="1"/>
  <c r="K36" i="1"/>
  <c r="K35" i="1"/>
  <c r="D2" i="9"/>
  <c r="H13" i="1" l="1"/>
  <c r="H12" i="1"/>
  <c r="H11" i="1"/>
  <c r="H10" i="1"/>
  <c r="H9" i="1"/>
  <c r="H8" i="1"/>
  <c r="H14" i="3" l="1"/>
  <c r="D18" i="3" s="1"/>
  <c r="D20" i="3" l="1"/>
  <c r="F22" i="3"/>
  <c r="I22" i="3"/>
  <c r="F23" i="3"/>
  <c r="I23" i="3"/>
  <c r="D22" i="3"/>
  <c r="G22" i="3"/>
  <c r="K22" i="3"/>
  <c r="D23" i="3"/>
  <c r="G23" i="3"/>
  <c r="K23" i="3"/>
  <c r="E21" i="3"/>
  <c r="G18" i="3"/>
  <c r="G19" i="3"/>
  <c r="I21" i="3"/>
  <c r="H18" i="3"/>
  <c r="K19" i="3"/>
  <c r="E23" i="3"/>
  <c r="K18" i="3"/>
  <c r="H20" i="3"/>
  <c r="J23" i="3"/>
  <c r="H19" i="3"/>
  <c r="E20" i="3"/>
  <c r="I20" i="3"/>
  <c r="F21" i="3"/>
  <c r="J21" i="3"/>
  <c r="H22" i="3"/>
  <c r="D19" i="3"/>
  <c r="D21" i="3"/>
  <c r="I18" i="3"/>
  <c r="E19" i="3"/>
  <c r="I19" i="3"/>
  <c r="F20" i="3"/>
  <c r="J20" i="3"/>
  <c r="G21" i="3"/>
  <c r="K21" i="3"/>
  <c r="H23" i="3"/>
  <c r="E18" i="3"/>
  <c r="F18" i="3"/>
  <c r="J18" i="3"/>
  <c r="F19" i="3"/>
  <c r="J19" i="3"/>
  <c r="G20" i="3"/>
  <c r="K20" i="3"/>
  <c r="H21" i="3"/>
  <c r="E22" i="3"/>
  <c r="J22" i="3"/>
  <c r="E31" i="1"/>
  <c r="H24" i="3" l="1"/>
  <c r="F13" i="1"/>
  <c r="F12" i="1"/>
  <c r="F11" i="1"/>
  <c r="F10" i="1"/>
  <c r="F9" i="1"/>
  <c r="F8" i="1"/>
  <c r="I9" i="1" l="1"/>
  <c r="I8" i="1"/>
  <c r="E15" i="2" l="1"/>
  <c r="I10" i="1" l="1"/>
  <c r="I11" i="1"/>
  <c r="I12" i="1"/>
  <c r="I13" i="1"/>
  <c r="J46" i="1" l="1"/>
  <c r="L46" i="1" s="1"/>
  <c r="J44" i="1"/>
  <c r="L44" i="1" s="1"/>
  <c r="J11" i="1" s="1"/>
  <c r="J45" i="1"/>
  <c r="L45" i="1" s="1"/>
  <c r="I18" i="1"/>
  <c r="I19" i="1"/>
  <c r="I20" i="1"/>
  <c r="I21" i="1"/>
  <c r="I17" i="1"/>
  <c r="J19" i="1" l="1"/>
  <c r="J10" i="1"/>
  <c r="J17" i="1"/>
  <c r="J18" i="1"/>
  <c r="J21" i="1"/>
  <c r="J20" i="1"/>
  <c r="J8" i="1"/>
  <c r="J9" i="1"/>
  <c r="J12" i="1"/>
  <c r="J13" i="1"/>
  <c r="J7" i="1" l="1"/>
  <c r="J23" i="1" s="1"/>
  <c r="J16" i="1"/>
  <c r="C27" i="2" l="1"/>
  <c r="D12" i="2" s="1"/>
  <c r="K8" i="1" l="1"/>
  <c r="K10" i="1"/>
  <c r="K18" i="1"/>
  <c r="K19" i="1"/>
  <c r="K11" i="1"/>
  <c r="K20" i="1"/>
  <c r="K13" i="1"/>
  <c r="D10" i="2"/>
  <c r="D13" i="2"/>
  <c r="D7" i="2"/>
  <c r="D14" i="2"/>
  <c r="K17" i="1"/>
  <c r="K7" i="1"/>
  <c r="K21" i="1"/>
  <c r="D8" i="2"/>
  <c r="D11" i="2"/>
  <c r="K12" i="1"/>
  <c r="K9" i="1"/>
  <c r="K16" i="1"/>
  <c r="D9" i="2"/>
  <c r="K23" i="1" l="1"/>
  <c r="D15" i="2"/>
</calcChain>
</file>

<file path=xl/sharedStrings.xml><?xml version="1.0" encoding="utf-8"?>
<sst xmlns="http://schemas.openxmlformats.org/spreadsheetml/2006/main" count="237" uniqueCount="171">
  <si>
    <t>Item</t>
  </si>
  <si>
    <t>Código</t>
  </si>
  <si>
    <t>Órgão</t>
  </si>
  <si>
    <t>Descrição</t>
  </si>
  <si>
    <t>Mensal</t>
  </si>
  <si>
    <t>Horária</t>
  </si>
  <si>
    <t>Horas</t>
  </si>
  <si>
    <t>Custo</t>
  </si>
  <si>
    <t>Preço Total (com K)</t>
  </si>
  <si>
    <t>Peso %</t>
  </si>
  <si>
    <t>Alocação</t>
  </si>
  <si>
    <t>Remuneração</t>
  </si>
  <si>
    <t>1.1</t>
  </si>
  <si>
    <t>AA</t>
  </si>
  <si>
    <t>EP</t>
  </si>
  <si>
    <t>PNSJ</t>
  </si>
  <si>
    <t>DESPESAS DIRETAS</t>
  </si>
  <si>
    <t>Custo Total</t>
  </si>
  <si>
    <t>Custo unitário</t>
  </si>
  <si>
    <t>Quantidade</t>
  </si>
  <si>
    <t>Unidade</t>
  </si>
  <si>
    <t>mês</t>
  </si>
  <si>
    <t>unidade</t>
  </si>
  <si>
    <t>Internet Banda Larga</t>
  </si>
  <si>
    <t>Telefone Móvel</t>
  </si>
  <si>
    <t>Sala comercial</t>
  </si>
  <si>
    <t>Encargos Sociais</t>
  </si>
  <si>
    <t>Encargos sobre RPA</t>
  </si>
  <si>
    <t>Administração, Risco e Despesas Financeiras</t>
  </si>
  <si>
    <t>Lucro</t>
  </si>
  <si>
    <t>Despesas Fiscais Legais</t>
  </si>
  <si>
    <t>PIS</t>
  </si>
  <si>
    <t>COFINS</t>
  </si>
  <si>
    <t>ISS</t>
  </si>
  <si>
    <t>K1</t>
  </si>
  <si>
    <t>K2</t>
  </si>
  <si>
    <t>Permanentes</t>
  </si>
  <si>
    <t>Consultores</t>
  </si>
  <si>
    <t>Despesas diretas</t>
  </si>
  <si>
    <t>K4</t>
  </si>
  <si>
    <t xml:space="preserve">                                              EQUIPE TÉCNICA PERMANENTE</t>
  </si>
  <si>
    <t>Locação de veículo - SEDAN*</t>
  </si>
  <si>
    <t>REPASSE</t>
  </si>
  <si>
    <t>PERCENTUAL</t>
  </si>
  <si>
    <t xml:space="preserve">R$ </t>
  </si>
  <si>
    <t>%</t>
  </si>
  <si>
    <t>PRODUTO 3</t>
  </si>
  <si>
    <t>PRODUTO 2</t>
  </si>
  <si>
    <t>PRODUTO 4</t>
  </si>
  <si>
    <t>PRODUTO 6</t>
  </si>
  <si>
    <t>PRODUTO 7</t>
  </si>
  <si>
    <t>PRODUTO 8</t>
  </si>
  <si>
    <t>Número completo da fórmula</t>
  </si>
  <si>
    <t>Número com 2 decimais</t>
  </si>
  <si>
    <t>DESCRIÇÃO</t>
  </si>
  <si>
    <t>PRODUTOS</t>
  </si>
  <si>
    <t>PROTUDO 1</t>
  </si>
  <si>
    <t>PRODUTO 5</t>
  </si>
  <si>
    <t>Plano de trabalho e Plano de Comunicação Social</t>
  </si>
  <si>
    <t>Caracterização Municipal</t>
  </si>
  <si>
    <t>Legislação Preliminar</t>
  </si>
  <si>
    <t>Diagnóstico Municipal Participativo</t>
  </si>
  <si>
    <t>Versão Preliminar do PMGIRS</t>
  </si>
  <si>
    <t>Versão Final do PMGIRS</t>
  </si>
  <si>
    <t>Manual Operativo do PMGIRS</t>
  </si>
  <si>
    <t>Prognóstico</t>
  </si>
  <si>
    <t>Coordenador</t>
  </si>
  <si>
    <t>Profissional de geoprocessamento</t>
  </si>
  <si>
    <t>Profissional de mobilização</t>
  </si>
  <si>
    <t>Profissional de Direito</t>
  </si>
  <si>
    <t>Profissional de Economia</t>
  </si>
  <si>
    <t>Esp. Resíduos Sólidos</t>
  </si>
  <si>
    <t>Geoprocessamento</t>
  </si>
  <si>
    <t>Mobilização</t>
  </si>
  <si>
    <t>Advogado</t>
  </si>
  <si>
    <t>Economista</t>
  </si>
  <si>
    <t>Produto 1        30 dias</t>
  </si>
  <si>
    <t>Produto 2     15 dias</t>
  </si>
  <si>
    <t>Produto 3  15 dias</t>
  </si>
  <si>
    <t>Produto 4    90 dias</t>
  </si>
  <si>
    <t>Produto 5  60 dias</t>
  </si>
  <si>
    <t>Produto 6    60 dias</t>
  </si>
  <si>
    <t>produto 7   30 dias</t>
  </si>
  <si>
    <t>Produto 8    30 dias</t>
  </si>
  <si>
    <t>CREA/RJ</t>
  </si>
  <si>
    <t>Referência Mercado</t>
  </si>
  <si>
    <t>Profissional especialista em Resíduos Sólidos</t>
  </si>
  <si>
    <t xml:space="preserve">Total de horas do projeto : </t>
  </si>
  <si>
    <t>DVD/CD</t>
  </si>
  <si>
    <t>Tempo do Contrato</t>
  </si>
  <si>
    <t>Quantos profissionais equipe chave</t>
  </si>
  <si>
    <t>Quantidade de horas mensais</t>
  </si>
  <si>
    <t>Produtos</t>
  </si>
  <si>
    <t>HOMEM X HORA X PRODUTO</t>
  </si>
  <si>
    <t>% X PROFISSIONAL X PRODUTO</t>
  </si>
  <si>
    <t>CAGED</t>
  </si>
  <si>
    <t xml:space="preserve">CONTRATAÇÃO DE EMPRESA ESPECIALIZADA PARA ELABORAÇÃO DO PLANO MUNICIPAL DE GESTÃO INTEGRADA DE RESÍDUOS SÓLIDOS – PMGIRS, DO MUNICÍPIO DE MURIAÉ/MG </t>
  </si>
  <si>
    <t>Dezembro/2019</t>
  </si>
  <si>
    <t>DEFINIÇÕES GERAIS</t>
  </si>
  <si>
    <t>ENCARGOS SOCIAIS</t>
  </si>
  <si>
    <t>Encargos Sociais e Benefícios aos Trabalhadores – encargos incidentes sobre a folha de pagamento, encargos demissionais, benefícios pagos ao trabalhador e demais custos que deverão ser pagos ou apropriados para quitação quando devidos, tais como: férias e abono de férias, 13° salário, auxílio refeição, auxílio transporte, plano de saúde, seguro de vida, abonos legais etc.</t>
  </si>
  <si>
    <t>DESPESAS INDIRETAS</t>
  </si>
  <si>
    <t>Despesas não apropriadas diretamente nos custos do contrato, como por exemplo: funcionários administrativos, assessoria jurídica, assessoria contábil, telefonia, água e luz, aluguel e manutenção de sede, atestados, certidões, cartórios etc., tarifas bancárias, segurança, manutenção de equipamentos, licenças de usos e atualização de software, hardware, seguros, impostos e taxas não vinculados com o faturamento, papelaria, mercado, livros, jornais e revistas, despesas comerciais etc.</t>
  </si>
  <si>
    <t>DESPESAS LEGAIS TRIBUTOS</t>
  </si>
  <si>
    <t>Impostos e contribuições incidentes sobre o faturamento ou o resultado da empresa: PIS, COFINS e Imposto sobre Serviço.</t>
  </si>
  <si>
    <t>SERVIÇOS DE APOIO TÉCNICO</t>
  </si>
  <si>
    <t>São serviços complementares, executados por profissionais ou empresas subcontratados, e que são necessários para o desenvolvimento dos trabalhos de arquitetura e engenharia consultiva. Diferenciam-se das despesas diretas por serem atividades e serviços vinculados à responsabilidade técnica inerente ao trabalho da consultoria. Dentre estes serviços pode-se destacar: levantamentos topográficos e cadastrais, sondagens, ensaios geotécnicos, ensaios e análises laboratoriais (biológicos e físico-químicos), ensaios em cimento, agregados, aço, concreto, solo, pavimento etc.</t>
  </si>
  <si>
    <t>As despesas diretas são gastos decorrentes diretamente da execução do contrato, relacionados com materiais, serviços e equipamentos, alocados exclusivamente para o cumprimento do contrato em questão. Como exemplo destas despesas pode-se citar: impressão de desenhos, cópias Reprográficas, encadernações, fotografias, mídias, locação de veículo, diárias, refeições, passagens aéreas etc.</t>
  </si>
  <si>
    <t>CUSTOS DE REFERÊNCIA</t>
  </si>
  <si>
    <t>VALOR TOTAL - INCLUSO K´S</t>
  </si>
  <si>
    <t>DETALHAMENTO DO FATOR K</t>
  </si>
  <si>
    <t>1.2</t>
  </si>
  <si>
    <t>Permanente</t>
  </si>
  <si>
    <t>K1 = [(1+ES+ARDF)*(1+L)*(1+DFL)]</t>
  </si>
  <si>
    <t>K2 = [(1+ESA+ARDF)*(1+L)*(1+DFL)]</t>
  </si>
  <si>
    <t>K4 = (1+L)*(1+DFL)</t>
  </si>
  <si>
    <t>MEMÓRIA DE CÁLCULO</t>
  </si>
  <si>
    <t>Porcentagem do projeto:</t>
  </si>
  <si>
    <t>Custo por produto</t>
  </si>
  <si>
    <t>Orçamento:</t>
  </si>
  <si>
    <t>SÍNTESE</t>
  </si>
  <si>
    <t>Local:</t>
  </si>
  <si>
    <t>MURIAÉ-MG</t>
  </si>
  <si>
    <t>TOTAL:</t>
  </si>
  <si>
    <t>__________________________________________________</t>
  </si>
  <si>
    <t>Responsável Técnico</t>
  </si>
  <si>
    <t>Daniela Murucci Monteiro</t>
  </si>
  <si>
    <t>Engenheira Civil do DEMSUR - CREA 147.585/D</t>
  </si>
  <si>
    <t>Cronograma Físico</t>
  </si>
  <si>
    <t>MURIAÉ - MG</t>
  </si>
  <si>
    <t>CRONOGRAMA FÍSICO</t>
  </si>
  <si>
    <t>ETAPA</t>
  </si>
  <si>
    <t>ESPECIFICAÇÃO</t>
  </si>
  <si>
    <t>Repasse</t>
  </si>
  <si>
    <t>Percentual</t>
  </si>
  <si>
    <t>Mês</t>
  </si>
  <si>
    <t>R$</t>
  </si>
  <si>
    <t>OS - reunião alinhamento 15 dias levantamento contratos prefeitura</t>
  </si>
  <si>
    <t>Produto 1 -</t>
  </si>
  <si>
    <t>1 mês</t>
  </si>
  <si>
    <t>Produto 2 -</t>
  </si>
  <si>
    <t>Produto 3 -</t>
  </si>
  <si>
    <t>Diagnóstico</t>
  </si>
  <si>
    <t>2 meses</t>
  </si>
  <si>
    <t>Produto 4 -</t>
  </si>
  <si>
    <t>3 meses</t>
  </si>
  <si>
    <t>Produto 5 -</t>
  </si>
  <si>
    <t>Versão Preliminar do Plano</t>
  </si>
  <si>
    <t>Produto 6 -</t>
  </si>
  <si>
    <t>Versão Final do Plano</t>
  </si>
  <si>
    <t>Produto 7 -</t>
  </si>
  <si>
    <t>TOTAL GERAL</t>
  </si>
  <si>
    <t>LEGENDA</t>
  </si>
  <si>
    <t>Aprovado por</t>
  </si>
  <si>
    <t>Ordem de serviço - só será emitida quando o escrtório regional estiver funcionando (será entre no dia da Reunião de Alinhamento realizada entre empresa contratada x AGEVAP x Prefeituras x Assessoria Técnica).</t>
  </si>
  <si>
    <t>Juliana Gonçalves Fernandes</t>
  </si>
  <si>
    <t>Levantamento de campo.</t>
  </si>
  <si>
    <t>Diretora de Recursos Hídricos</t>
  </si>
  <si>
    <t>Empresa consolidar dados e elaborar o produto.</t>
  </si>
  <si>
    <t>AGEVAP</t>
  </si>
  <si>
    <t>Período de análise da revisão 01 dos Produtos (engloba a análise da Prefeitura e da Assessoria Técnica).</t>
  </si>
  <si>
    <t>Empresa realizar a revisão do Produto (será previsto apenas uma revisão).</t>
  </si>
  <si>
    <t>Período de análise da revisão 02 dos Produtos (engloba a análise da Prefeitura e da Assessoria Técnica). Aprovação do Produto.</t>
  </si>
  <si>
    <t xml:space="preserve">Oficina </t>
  </si>
  <si>
    <t>Revisar produto depois das contribuições da Oficina</t>
  </si>
  <si>
    <t>Consulta Pública</t>
  </si>
  <si>
    <t>Audiência Pública</t>
  </si>
  <si>
    <t>Produto 8 -</t>
  </si>
  <si>
    <t>15 dias</t>
  </si>
  <si>
    <t>Empresa elaborar o escopo do P8</t>
  </si>
  <si>
    <t>Período de análise do escopo do P8(engloba a análise da Prefeitura e da Assessoria Técnica).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</si>
</sst>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#,##0.00000000000000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1"/>
      <color rgb="FFFF0000"/>
      <name val="Arial"/>
      <family val="2"/>
    </font>
    <font>
      <b/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2" fillId="5" borderId="0" xfId="0" applyNumberFormat="1" applyFont="1" applyFill="1"/>
    <xf numFmtId="2" fontId="2" fillId="6" borderId="0" xfId="0" applyNumberFormat="1" applyFont="1" applyFill="1"/>
    <xf numFmtId="164" fontId="0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" fontId="0" fillId="0" borderId="0" xfId="0" applyNumberFormat="1" applyBorder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5" fillId="0" borderId="15" xfId="0" applyFont="1" applyBorder="1"/>
    <xf numFmtId="0" fontId="5" fillId="0" borderId="0" xfId="0" applyFont="1" applyBorder="1"/>
    <xf numFmtId="0" fontId="5" fillId="0" borderId="16" xfId="0" applyFont="1" applyBorder="1"/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8" fillId="0" borderId="0" xfId="0" applyFont="1" applyFill="1" applyAlignment="1">
      <alignment vertical="center" wrapText="1"/>
    </xf>
    <xf numFmtId="0" fontId="1" fillId="2" borderId="24" xfId="0" applyFont="1" applyFill="1" applyBorder="1" applyAlignment="1"/>
    <xf numFmtId="10" fontId="2" fillId="3" borderId="34" xfId="0" applyNumberFormat="1" applyFont="1" applyFill="1" applyBorder="1" applyAlignment="1">
      <alignment horizontal="center"/>
    </xf>
    <xf numFmtId="10" fontId="0" fillId="0" borderId="3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2" borderId="15" xfId="0" applyFont="1" applyFill="1" applyBorder="1"/>
    <xf numFmtId="0" fontId="1" fillId="2" borderId="0" xfId="0" applyFont="1" applyFill="1" applyBorder="1"/>
    <xf numFmtId="9" fontId="1" fillId="2" borderId="16" xfId="0" applyNumberFormat="1" applyFont="1" applyFill="1" applyBorder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2" fontId="0" fillId="0" borderId="16" xfId="0" applyNumberFormat="1" applyBorder="1"/>
    <xf numFmtId="0" fontId="0" fillId="0" borderId="16" xfId="0" applyBorder="1" applyAlignment="1">
      <alignment horizontal="right"/>
    </xf>
    <xf numFmtId="2" fontId="1" fillId="2" borderId="40" xfId="0" applyNumberFormat="1" applyFont="1" applyFill="1" applyBorder="1" applyAlignment="1"/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2" fontId="1" fillId="2" borderId="43" xfId="0" applyNumberFormat="1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3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/>
    <xf numFmtId="0" fontId="2" fillId="3" borderId="34" xfId="0" applyFont="1" applyFill="1" applyBorder="1" applyAlignment="1"/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/>
    </xf>
    <xf numFmtId="0" fontId="5" fillId="0" borderId="0" xfId="0" applyFont="1"/>
    <xf numFmtId="0" fontId="12" fillId="0" borderId="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4" borderId="34" xfId="0" applyFont="1" applyFill="1" applyBorder="1" applyAlignment="1">
      <alignment horizontal="center" vertical="center"/>
    </xf>
    <xf numFmtId="0" fontId="0" fillId="0" borderId="33" xfId="0" applyFont="1" applyBorder="1"/>
    <xf numFmtId="10" fontId="0" fillId="0" borderId="34" xfId="0" applyNumberFormat="1" applyFont="1" applyBorder="1" applyAlignment="1">
      <alignment horizontal="center"/>
    </xf>
    <xf numFmtId="0" fontId="0" fillId="0" borderId="35" xfId="0" applyFont="1" applyBorder="1"/>
    <xf numFmtId="0" fontId="0" fillId="0" borderId="2" xfId="0" applyFont="1" applyBorder="1"/>
    <xf numFmtId="164" fontId="0" fillId="0" borderId="2" xfId="0" applyNumberFormat="1" applyFont="1" applyBorder="1" applyAlignment="1">
      <alignment horizontal="center"/>
    </xf>
    <xf numFmtId="10" fontId="0" fillId="0" borderId="36" xfId="0" applyNumberFormat="1" applyFont="1" applyBorder="1" applyAlignment="1">
      <alignment horizontal="center"/>
    </xf>
    <xf numFmtId="164" fontId="1" fillId="4" borderId="44" xfId="0" applyNumberFormat="1" applyFont="1" applyFill="1" applyBorder="1" applyAlignment="1">
      <alignment horizontal="center" vertical="center"/>
    </xf>
    <xf numFmtId="0" fontId="14" fillId="0" borderId="46" xfId="1" applyFont="1" applyBorder="1" applyAlignment="1">
      <alignment horizontal="left" vertical="center"/>
    </xf>
    <xf numFmtId="0" fontId="6" fillId="0" borderId="44" xfId="0" applyFont="1" applyFill="1" applyBorder="1" applyAlignment="1">
      <alignment vertical="center"/>
    </xf>
    <xf numFmtId="10" fontId="1" fillId="4" borderId="2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8" fillId="4" borderId="5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8" fillId="9" borderId="53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18" fillId="9" borderId="5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9" borderId="56" xfId="0" applyFont="1" applyFill="1" applyBorder="1" applyAlignment="1">
      <alignment horizontal="center" vertical="center" wrapText="1"/>
    </xf>
    <xf numFmtId="0" fontId="12" fillId="7" borderId="51" xfId="0" applyFont="1" applyFill="1" applyBorder="1" applyAlignment="1">
      <alignment horizontal="center" vertical="center" wrapText="1"/>
    </xf>
    <xf numFmtId="0" fontId="12" fillId="7" borderId="51" xfId="0" applyFont="1" applyFill="1" applyBorder="1" applyAlignment="1">
      <alignment horizontal="left" vertical="center" wrapText="1"/>
    </xf>
    <xf numFmtId="4" fontId="14" fillId="7" borderId="51" xfId="0" applyNumberFormat="1" applyFont="1" applyFill="1" applyBorder="1" applyAlignment="1">
      <alignment horizontal="center" vertical="center" wrapText="1"/>
    </xf>
    <xf numFmtId="10" fontId="14" fillId="7" borderId="51" xfId="3" applyNumberFormat="1" applyFont="1" applyFill="1" applyBorder="1" applyAlignment="1">
      <alignment horizontal="center" vertical="center" wrapText="1"/>
    </xf>
    <xf numFmtId="0" fontId="18" fillId="10" borderId="51" xfId="0" applyFont="1" applyFill="1" applyBorder="1" applyAlignment="1">
      <alignment horizontal="center" vertical="center" wrapText="1"/>
    </xf>
    <xf numFmtId="0" fontId="18" fillId="11" borderId="51" xfId="0" applyFont="1" applyFill="1" applyBorder="1" applyAlignment="1">
      <alignment horizontal="center" vertical="center" wrapText="1"/>
    </xf>
    <xf numFmtId="0" fontId="18" fillId="12" borderId="48" xfId="0" applyFont="1" applyFill="1" applyBorder="1" applyAlignment="1">
      <alignment vertical="center" wrapText="1"/>
    </xf>
    <xf numFmtId="0" fontId="18" fillId="12" borderId="51" xfId="0" applyFont="1" applyFill="1" applyBorder="1" applyAlignment="1">
      <alignment vertical="center" wrapText="1"/>
    </xf>
    <xf numFmtId="0" fontId="13" fillId="7" borderId="5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13" borderId="48" xfId="0" applyFont="1" applyFill="1" applyBorder="1" applyAlignment="1">
      <alignment vertical="center" wrapText="1"/>
    </xf>
    <xf numFmtId="0" fontId="13" fillId="13" borderId="51" xfId="0" applyFont="1" applyFill="1" applyBorder="1" applyAlignment="1">
      <alignment vertical="center" wrapText="1"/>
    </xf>
    <xf numFmtId="0" fontId="13" fillId="14" borderId="51" xfId="0" applyFont="1" applyFill="1" applyBorder="1" applyAlignment="1">
      <alignment horizontal="center" vertical="center" wrapText="1"/>
    </xf>
    <xf numFmtId="0" fontId="13" fillId="15" borderId="51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6" borderId="54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center" vertical="center"/>
    </xf>
    <xf numFmtId="0" fontId="21" fillId="17" borderId="51" xfId="0" applyFont="1" applyFill="1" applyBorder="1" applyAlignment="1">
      <alignment horizontal="center" vertical="center" wrapText="1"/>
    </xf>
    <xf numFmtId="0" fontId="13" fillId="18" borderId="51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vertical="center"/>
    </xf>
    <xf numFmtId="0" fontId="13" fillId="19" borderId="48" xfId="0" applyFont="1" applyFill="1" applyBorder="1" applyAlignment="1">
      <alignment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20" borderId="48" xfId="0" applyFont="1" applyFill="1" applyBorder="1" applyAlignment="1">
      <alignment vertical="center" wrapText="1"/>
    </xf>
    <xf numFmtId="0" fontId="13" fillId="21" borderId="51" xfId="0" applyFont="1" applyFill="1" applyBorder="1" applyAlignment="1">
      <alignment horizontal="center" vertical="center" wrapText="1"/>
    </xf>
    <xf numFmtId="0" fontId="13" fillId="7" borderId="48" xfId="0" applyFont="1" applyFill="1" applyBorder="1" applyAlignment="1">
      <alignment vertical="center" wrapText="1"/>
    </xf>
    <xf numFmtId="0" fontId="13" fillId="22" borderId="51" xfId="0" applyFont="1" applyFill="1" applyBorder="1" applyAlignment="1">
      <alignment horizontal="center" vertical="center" wrapText="1"/>
    </xf>
    <xf numFmtId="0" fontId="13" fillId="23" borderId="51" xfId="0" applyFont="1" applyFill="1" applyBorder="1" applyAlignment="1">
      <alignment horizontal="center" vertical="center" wrapText="1"/>
    </xf>
    <xf numFmtId="4" fontId="18" fillId="4" borderId="51" xfId="0" applyNumberFormat="1" applyFont="1" applyFill="1" applyBorder="1" applyAlignment="1">
      <alignment horizontal="center" vertical="center" wrapText="1"/>
    </xf>
    <xf numFmtId="10" fontId="18" fillId="4" borderId="51" xfId="3" applyNumberFormat="1" applyFont="1" applyFill="1" applyBorder="1" applyAlignment="1">
      <alignment horizontal="center" vertical="center" wrapText="1"/>
    </xf>
    <xf numFmtId="4" fontId="18" fillId="24" borderId="65" xfId="0" applyNumberFormat="1" applyFont="1" applyFill="1" applyBorder="1" applyAlignment="1">
      <alignment vertical="center"/>
    </xf>
    <xf numFmtId="4" fontId="18" fillId="24" borderId="66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56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51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6" xfId="0" applyFont="1" applyBorder="1" applyAlignment="1">
      <alignment horizontal="left" vertical="center"/>
    </xf>
    <xf numFmtId="0" fontId="5" fillId="0" borderId="56" xfId="0" applyFont="1" applyFill="1" applyBorder="1" applyAlignment="1">
      <alignment vertical="center"/>
    </xf>
    <xf numFmtId="0" fontId="5" fillId="0" borderId="49" xfId="0" applyFont="1" applyBorder="1" applyAlignment="1">
      <alignment horizontal="left" vertical="center"/>
    </xf>
    <xf numFmtId="0" fontId="5" fillId="0" borderId="49" xfId="0" applyFont="1" applyBorder="1" applyAlignment="1">
      <alignment vertical="center"/>
    </xf>
    <xf numFmtId="0" fontId="5" fillId="10" borderId="48" xfId="0" applyFont="1" applyFill="1" applyBorder="1" applyAlignment="1">
      <alignment vertical="center"/>
    </xf>
    <xf numFmtId="0" fontId="5" fillId="26" borderId="0" xfId="0" applyFont="1" applyFill="1" applyBorder="1" applyAlignment="1">
      <alignment vertical="center"/>
    </xf>
    <xf numFmtId="0" fontId="5" fillId="11" borderId="51" xfId="0" applyFont="1" applyFill="1" applyBorder="1" applyAlignment="1">
      <alignment vertical="center"/>
    </xf>
    <xf numFmtId="0" fontId="5" fillId="12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center" vertical="center"/>
    </xf>
    <xf numFmtId="0" fontId="5" fillId="13" borderId="52" xfId="0" applyFont="1" applyFill="1" applyBorder="1" applyAlignment="1">
      <alignment vertical="center"/>
    </xf>
    <xf numFmtId="0" fontId="5" fillId="14" borderId="52" xfId="0" applyFont="1" applyFill="1" applyBorder="1" applyAlignment="1">
      <alignment vertical="center"/>
    </xf>
    <xf numFmtId="0" fontId="5" fillId="15" borderId="52" xfId="0" applyFont="1" applyFill="1" applyBorder="1" applyAlignment="1">
      <alignment vertical="center"/>
    </xf>
    <xf numFmtId="0" fontId="5" fillId="17" borderId="52" xfId="0" applyFont="1" applyFill="1" applyBorder="1" applyAlignment="1">
      <alignment vertical="center"/>
    </xf>
    <xf numFmtId="0" fontId="5" fillId="18" borderId="51" xfId="0" applyFont="1" applyFill="1" applyBorder="1" applyAlignment="1">
      <alignment vertical="center"/>
    </xf>
    <xf numFmtId="0" fontId="5" fillId="19" borderId="55" xfId="0" applyFont="1" applyFill="1" applyBorder="1" applyAlignment="1">
      <alignment vertical="center"/>
    </xf>
    <xf numFmtId="0" fontId="5" fillId="20" borderId="52" xfId="0" applyFont="1" applyFill="1" applyBorder="1" applyAlignment="1">
      <alignment vertical="center"/>
    </xf>
    <xf numFmtId="0" fontId="5" fillId="22" borderId="52" xfId="0" applyFont="1" applyFill="1" applyBorder="1" applyAlignment="1">
      <alignment vertical="center"/>
    </xf>
    <xf numFmtId="0" fontId="5" fillId="23" borderId="51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49" fontId="11" fillId="8" borderId="0" xfId="0" applyNumberFormat="1" applyFont="1" applyFill="1" applyBorder="1" applyAlignment="1">
      <alignment horizontal="right" vertical="center"/>
    </xf>
    <xf numFmtId="49" fontId="11" fillId="8" borderId="1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164" fontId="1" fillId="4" borderId="44" xfId="0" applyNumberFormat="1" applyFont="1" applyFill="1" applyBorder="1" applyAlignment="1">
      <alignment horizontal="right" vertical="center"/>
    </xf>
    <xf numFmtId="164" fontId="1" fillId="4" borderId="45" xfId="0" applyNumberFormat="1" applyFont="1" applyFill="1" applyBorder="1" applyAlignment="1">
      <alignment horizontal="right" vertical="center"/>
    </xf>
    <xf numFmtId="0" fontId="18" fillId="9" borderId="48" xfId="0" applyFont="1" applyFill="1" applyBorder="1" applyAlignment="1">
      <alignment horizontal="center" vertical="center" wrapText="1"/>
    </xf>
    <xf numFmtId="0" fontId="18" fillId="9" borderId="49" xfId="0" applyFont="1" applyFill="1" applyBorder="1" applyAlignment="1">
      <alignment horizontal="center" vertical="center" wrapText="1"/>
    </xf>
    <xf numFmtId="0" fontId="18" fillId="9" borderId="50" xfId="0" applyFont="1" applyFill="1" applyBorder="1" applyAlignment="1">
      <alignment horizontal="center" vertical="center" wrapText="1"/>
    </xf>
    <xf numFmtId="0" fontId="5" fillId="26" borderId="49" xfId="0" applyFont="1" applyFill="1" applyBorder="1" applyAlignment="1">
      <alignment horizontal="left" vertical="center"/>
    </xf>
    <xf numFmtId="0" fontId="5" fillId="26" borderId="50" xfId="0" applyFont="1" applyFill="1" applyBorder="1" applyAlignment="1">
      <alignment horizontal="left" vertical="center"/>
    </xf>
    <xf numFmtId="0" fontId="5" fillId="26" borderId="0" xfId="0" applyFont="1" applyFill="1" applyBorder="1" applyAlignment="1">
      <alignment horizontal="left" vertical="center"/>
    </xf>
    <xf numFmtId="0" fontId="5" fillId="26" borderId="56" xfId="0" applyFont="1" applyFill="1" applyBorder="1" applyAlignment="1">
      <alignment horizontal="left" vertical="center"/>
    </xf>
    <xf numFmtId="0" fontId="15" fillId="25" borderId="48" xfId="0" applyFont="1" applyFill="1" applyBorder="1" applyAlignment="1">
      <alignment horizontal="center" vertical="center"/>
    </xf>
    <xf numFmtId="0" fontId="15" fillId="25" borderId="49" xfId="0" applyFont="1" applyFill="1" applyBorder="1" applyAlignment="1">
      <alignment horizontal="center" vertical="center"/>
    </xf>
    <xf numFmtId="0" fontId="15" fillId="25" borderId="50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 wrapText="1"/>
    </xf>
    <xf numFmtId="0" fontId="18" fillId="4" borderId="49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8" fillId="25" borderId="48" xfId="0" applyFont="1" applyFill="1" applyBorder="1" applyAlignment="1">
      <alignment horizontal="center" vertical="center"/>
    </xf>
    <xf numFmtId="0" fontId="18" fillId="25" borderId="49" xfId="0" applyFont="1" applyFill="1" applyBorder="1" applyAlignment="1">
      <alignment horizontal="center" vertical="center"/>
    </xf>
    <xf numFmtId="0" fontId="18" fillId="25" borderId="50" xfId="0" applyFont="1" applyFill="1" applyBorder="1" applyAlignment="1">
      <alignment horizontal="center" vertical="center"/>
    </xf>
    <xf numFmtId="0" fontId="5" fillId="26" borderId="0" xfId="0" applyFont="1" applyFill="1" applyBorder="1" applyAlignment="1">
      <alignment horizontal="justify" vertical="center" wrapText="1"/>
    </xf>
    <xf numFmtId="0" fontId="5" fillId="26" borderId="56" xfId="0" applyFont="1" applyFill="1" applyBorder="1" applyAlignment="1">
      <alignment horizontal="justify" vertical="center" wrapText="1"/>
    </xf>
    <xf numFmtId="0" fontId="5" fillId="26" borderId="20" xfId="0" applyFont="1" applyFill="1" applyBorder="1" applyAlignment="1">
      <alignment horizontal="justify" vertical="center" wrapText="1"/>
    </xf>
    <xf numFmtId="0" fontId="5" fillId="26" borderId="67" xfId="0" applyFont="1" applyFill="1" applyBorder="1" applyAlignment="1">
      <alignment horizontal="justify" vertical="center" wrapText="1"/>
    </xf>
    <xf numFmtId="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9" borderId="52" xfId="0" applyFont="1" applyFill="1" applyBorder="1" applyAlignment="1">
      <alignment horizontal="center" vertical="center" wrapText="1"/>
    </xf>
    <xf numFmtId="0" fontId="18" fillId="9" borderId="55" xfId="0" applyFont="1" applyFill="1" applyBorder="1" applyAlignment="1">
      <alignment horizontal="center" vertical="center" wrapText="1"/>
    </xf>
    <xf numFmtId="0" fontId="18" fillId="9" borderId="5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 shrinkToFit="1"/>
    </xf>
    <xf numFmtId="10" fontId="18" fillId="4" borderId="48" xfId="3" applyNumberFormat="1" applyFont="1" applyFill="1" applyBorder="1" applyAlignment="1">
      <alignment horizontal="center" vertical="center" wrapText="1"/>
    </xf>
    <xf numFmtId="10" fontId="18" fillId="4" borderId="49" xfId="3" applyNumberFormat="1" applyFont="1" applyFill="1" applyBorder="1" applyAlignment="1">
      <alignment horizontal="center" vertical="center" wrapText="1"/>
    </xf>
    <xf numFmtId="10" fontId="18" fillId="4" borderId="50" xfId="3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0" fontId="0" fillId="0" borderId="0" xfId="0" applyNumberFormat="1" applyBorder="1" applyProtection="1">
      <protection locked="0"/>
    </xf>
    <xf numFmtId="10" fontId="0" fillId="0" borderId="0" xfId="0" applyNumberFormat="1" applyBorder="1" applyAlignment="1" applyProtection="1">
      <alignment horizontal="left"/>
      <protection locked="0"/>
    </xf>
  </cellXfs>
  <cellStyles count="4">
    <cellStyle name="Normal" xfId="0" builtinId="0"/>
    <cellStyle name="Normal 3" xfId="1"/>
    <cellStyle name="Porcentagem 3" xfId="3"/>
    <cellStyle name="Vírgula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561973</xdr:colOff>
      <xdr:row>4</xdr:row>
      <xdr:rowOff>161923</xdr:rowOff>
    </xdr:from>
    <xdr:to>
      <xdr:col>7</xdr:col>
      <xdr:colOff>28575</xdr:colOff>
      <xdr:row>8</xdr:row>
      <xdr:rowOff>200025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48" y="1257298"/>
          <a:ext cx="1295402" cy="1295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38100</xdr:rowOff>
    </xdr:from>
    <xdr:to>
      <xdr:col>2</xdr:col>
      <xdr:colOff>428940</xdr:colOff>
      <xdr:row>2</xdr:row>
      <xdr:rowOff>495615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90500"/>
          <a:ext cx="819465" cy="819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104775</xdr:rowOff>
    </xdr:from>
    <xdr:to>
      <xdr:col>2</xdr:col>
      <xdr:colOff>438151</xdr:colOff>
      <xdr:row>1</xdr:row>
      <xdr:rowOff>381001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04775"/>
          <a:ext cx="752476" cy="752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104775</xdr:rowOff>
    </xdr:from>
    <xdr:to>
      <xdr:col>2</xdr:col>
      <xdr:colOff>1076326</xdr:colOff>
      <xdr:row>2</xdr:row>
      <xdr:rowOff>390526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304800"/>
          <a:ext cx="752476" cy="752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76200</xdr:rowOff>
    </xdr:from>
    <xdr:to>
      <xdr:col>1</xdr:col>
      <xdr:colOff>897422</xdr:colOff>
      <xdr:row>0</xdr:row>
      <xdr:rowOff>870089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28600"/>
          <a:ext cx="752476" cy="752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160865</xdr:colOff>
      <xdr:row>1</xdr:row>
      <xdr:rowOff>70906</xdr:rowOff>
    </xdr:from>
    <xdr:to>
      <xdr:col>1</xdr:col>
      <xdr:colOff>913341</xdr:colOff>
      <xdr:row>1</xdr:row>
      <xdr:rowOff>823382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5" y="219073"/>
          <a:ext cx="752476" cy="75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or&#231;ament&#225;ria_Muria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Definições"/>
      <sheetName val="Dias Trabalhados"/>
      <sheetName val="Custos"/>
      <sheetName val="Número de Horas"/>
      <sheetName val="Produto 1 (P1)"/>
      <sheetName val="Produto 2 (P2)"/>
      <sheetName val="Produto 3 (P3)"/>
      <sheetName val="Produto 4 (P4)"/>
      <sheetName val="Produto 5 (P5)"/>
      <sheetName val="Produto 6 (P6)"/>
      <sheetName val="Produto 7 (P7)"/>
      <sheetName val="Consolidado"/>
      <sheetName val="Custo por Produto"/>
      <sheetName val="Edital"/>
      <sheetName val="Cronograma"/>
      <sheetName val="Plan1"/>
    </sheetNames>
    <sheetDataSet>
      <sheetData sheetId="0">
        <row r="13">
          <cell r="C13" t="str">
            <v xml:space="preserve">CONTRATAÇÃO DE EMPRESA ESPECIALIZADA PARA ELABORAÇÃO DO PLANO MUNICIPAL DE GESTÃO INTEGRADA DE RESÍDUOS SÓLIDOS – PMGIRS, DO MUNICÍPIO DE MURIAÉ/MG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view="pageBreakPreview" zoomScaleNormal="100" zoomScaleSheetLayoutView="100" workbookViewId="0">
      <selection activeCell="P34" sqref="P34"/>
    </sheetView>
  </sheetViews>
  <sheetFormatPr defaultRowHeight="15" x14ac:dyDescent="0.25"/>
  <cols>
    <col min="1" max="1" width="3.28515625" customWidth="1"/>
  </cols>
  <sheetData>
    <row r="1" spans="2:11" ht="12" customHeight="1" thickBot="1" x14ac:dyDescent="0.3">
      <c r="B1" s="30"/>
      <c r="C1" s="30"/>
      <c r="D1" s="30"/>
      <c r="E1" s="30"/>
      <c r="F1" s="30"/>
      <c r="G1" s="30"/>
      <c r="H1" s="30"/>
      <c r="I1" s="30"/>
      <c r="J1" s="30"/>
    </row>
    <row r="2" spans="2:11" ht="24.95" customHeight="1" x14ac:dyDescent="0.25">
      <c r="B2" s="31"/>
      <c r="C2" s="32"/>
      <c r="D2" s="32"/>
      <c r="E2" s="32"/>
      <c r="F2" s="32"/>
      <c r="G2" s="32"/>
      <c r="H2" s="32"/>
      <c r="I2" s="32"/>
      <c r="J2" s="32"/>
      <c r="K2" s="33"/>
    </row>
    <row r="3" spans="2:11" ht="24.95" customHeight="1" x14ac:dyDescent="0.25">
      <c r="B3" s="34"/>
      <c r="C3" s="35"/>
      <c r="D3" s="35"/>
      <c r="E3" s="35"/>
      <c r="F3" s="35"/>
      <c r="G3" s="35"/>
      <c r="H3" s="35"/>
      <c r="I3" s="35"/>
      <c r="J3" s="35"/>
      <c r="K3" s="36"/>
    </row>
    <row r="4" spans="2:11" ht="24.95" customHeight="1" x14ac:dyDescent="0.25">
      <c r="B4" s="34"/>
      <c r="C4" s="35"/>
      <c r="D4" s="35"/>
      <c r="E4" s="35"/>
      <c r="F4" s="35"/>
      <c r="G4" s="35"/>
      <c r="H4" s="35"/>
      <c r="I4" s="35"/>
      <c r="J4" s="35"/>
      <c r="K4" s="36"/>
    </row>
    <row r="5" spans="2:11" ht="24.95" customHeight="1" x14ac:dyDescent="0.25">
      <c r="B5" s="34"/>
      <c r="C5" s="37"/>
      <c r="D5" s="37"/>
      <c r="E5" s="198"/>
      <c r="F5" s="198"/>
      <c r="G5" s="198"/>
      <c r="H5" s="198"/>
      <c r="I5" s="37"/>
      <c r="J5" s="37"/>
      <c r="K5" s="36"/>
    </row>
    <row r="6" spans="2:11" ht="24.95" customHeight="1" x14ac:dyDescent="0.25">
      <c r="B6" s="34"/>
      <c r="C6" s="37"/>
      <c r="D6" s="37"/>
      <c r="E6" s="198"/>
      <c r="F6" s="198"/>
      <c r="G6" s="198"/>
      <c r="H6" s="198"/>
      <c r="I6" s="37"/>
      <c r="J6" s="37"/>
      <c r="K6" s="36"/>
    </row>
    <row r="7" spans="2:11" ht="24.95" customHeight="1" x14ac:dyDescent="0.25">
      <c r="B7" s="34"/>
      <c r="C7" s="37"/>
      <c r="D7" s="37"/>
      <c r="E7" s="198"/>
      <c r="F7" s="198"/>
      <c r="G7" s="198"/>
      <c r="H7" s="198"/>
      <c r="I7" s="37"/>
      <c r="J7" s="37"/>
      <c r="K7" s="36"/>
    </row>
    <row r="8" spans="2:11" ht="24.95" customHeight="1" x14ac:dyDescent="0.25">
      <c r="B8" s="34"/>
      <c r="C8" s="37"/>
      <c r="D8" s="37"/>
      <c r="E8" s="198"/>
      <c r="F8" s="198"/>
      <c r="G8" s="198"/>
      <c r="H8" s="198"/>
      <c r="I8" s="37"/>
      <c r="J8" s="37"/>
      <c r="K8" s="36"/>
    </row>
    <row r="9" spans="2:11" ht="24.95" customHeight="1" x14ac:dyDescent="0.25">
      <c r="B9" s="34"/>
      <c r="C9" s="37"/>
      <c r="D9" s="37"/>
      <c r="E9" s="198"/>
      <c r="F9" s="198"/>
      <c r="G9" s="198"/>
      <c r="H9" s="198"/>
      <c r="I9" s="37"/>
      <c r="J9" s="37"/>
      <c r="K9" s="36"/>
    </row>
    <row r="10" spans="2:11" ht="24.95" customHeight="1" x14ac:dyDescent="0.25">
      <c r="B10" s="34"/>
      <c r="C10" s="37"/>
      <c r="D10" s="37"/>
      <c r="E10" s="37"/>
      <c r="F10" s="37"/>
      <c r="G10" s="37"/>
      <c r="H10" s="37"/>
      <c r="I10" s="37"/>
      <c r="J10" s="37"/>
      <c r="K10" s="36"/>
    </row>
    <row r="11" spans="2:11" ht="24.95" customHeight="1" x14ac:dyDescent="0.25">
      <c r="B11" s="34"/>
      <c r="C11" s="35"/>
      <c r="D11" s="35"/>
      <c r="E11" s="35"/>
      <c r="F11" s="35"/>
      <c r="G11" s="35"/>
      <c r="H11" s="35"/>
      <c r="I11" s="35"/>
      <c r="J11" s="35"/>
      <c r="K11" s="36"/>
    </row>
    <row r="12" spans="2:11" ht="24.95" customHeight="1" x14ac:dyDescent="0.25">
      <c r="B12" s="34"/>
      <c r="C12" s="35"/>
      <c r="D12" s="35"/>
      <c r="E12" s="35"/>
      <c r="F12" s="35"/>
      <c r="G12" s="35"/>
      <c r="H12" s="35"/>
      <c r="I12" s="35"/>
      <c r="J12" s="35"/>
      <c r="K12" s="36"/>
    </row>
    <row r="13" spans="2:11" ht="24.95" customHeight="1" x14ac:dyDescent="0.25">
      <c r="B13" s="34"/>
      <c r="C13" s="199" t="s">
        <v>96</v>
      </c>
      <c r="D13" s="199"/>
      <c r="E13" s="199"/>
      <c r="F13" s="199"/>
      <c r="G13" s="199"/>
      <c r="H13" s="199"/>
      <c r="I13" s="199"/>
      <c r="J13" s="199"/>
      <c r="K13" s="36"/>
    </row>
    <row r="14" spans="2:11" ht="24.95" customHeight="1" x14ac:dyDescent="0.25">
      <c r="B14" s="34"/>
      <c r="C14" s="199"/>
      <c r="D14" s="199"/>
      <c r="E14" s="199"/>
      <c r="F14" s="199"/>
      <c r="G14" s="199"/>
      <c r="H14" s="199"/>
      <c r="I14" s="199"/>
      <c r="J14" s="199"/>
      <c r="K14" s="36"/>
    </row>
    <row r="15" spans="2:11" ht="20.100000000000001" customHeight="1" x14ac:dyDescent="0.25">
      <c r="B15" s="38"/>
      <c r="C15" s="199"/>
      <c r="D15" s="199"/>
      <c r="E15" s="199"/>
      <c r="F15" s="199"/>
      <c r="G15" s="199"/>
      <c r="H15" s="199"/>
      <c r="I15" s="199"/>
      <c r="J15" s="199"/>
      <c r="K15" s="39"/>
    </row>
    <row r="16" spans="2:11" ht="20.100000000000001" customHeight="1" x14ac:dyDescent="0.25">
      <c r="B16" s="40"/>
      <c r="C16" s="199"/>
      <c r="D16" s="199"/>
      <c r="E16" s="199"/>
      <c r="F16" s="199"/>
      <c r="G16" s="199"/>
      <c r="H16" s="199"/>
      <c r="I16" s="199"/>
      <c r="J16" s="199"/>
      <c r="K16" s="39"/>
    </row>
    <row r="17" spans="2:11" ht="24.95" customHeight="1" x14ac:dyDescent="0.25">
      <c r="B17" s="34"/>
      <c r="C17" s="199"/>
      <c r="D17" s="199"/>
      <c r="E17" s="199"/>
      <c r="F17" s="199"/>
      <c r="G17" s="199"/>
      <c r="H17" s="199"/>
      <c r="I17" s="199"/>
      <c r="J17" s="199"/>
      <c r="K17" s="36"/>
    </row>
    <row r="18" spans="2:11" ht="24.75" customHeight="1" x14ac:dyDescent="0.25">
      <c r="B18" s="34"/>
      <c r="C18" s="199"/>
      <c r="D18" s="199"/>
      <c r="E18" s="199"/>
      <c r="F18" s="199"/>
      <c r="G18" s="199"/>
      <c r="H18" s="199"/>
      <c r="I18" s="199"/>
      <c r="J18" s="199"/>
      <c r="K18" s="36"/>
    </row>
    <row r="19" spans="2:11" ht="24.95" customHeight="1" x14ac:dyDescent="0.25">
      <c r="B19" s="34"/>
      <c r="C19" s="199"/>
      <c r="D19" s="199"/>
      <c r="E19" s="199"/>
      <c r="F19" s="199"/>
      <c r="G19" s="199"/>
      <c r="H19" s="199"/>
      <c r="I19" s="199"/>
      <c r="J19" s="199"/>
      <c r="K19" s="41"/>
    </row>
    <row r="20" spans="2:11" ht="24.95" customHeight="1" x14ac:dyDescent="0.25">
      <c r="B20" s="34"/>
      <c r="C20" s="199"/>
      <c r="D20" s="199"/>
      <c r="E20" s="199"/>
      <c r="F20" s="199"/>
      <c r="G20" s="199"/>
      <c r="H20" s="199"/>
      <c r="I20" s="199"/>
      <c r="J20" s="199"/>
      <c r="K20" s="36"/>
    </row>
    <row r="21" spans="2:11" ht="24.95" customHeight="1" x14ac:dyDescent="0.25">
      <c r="B21" s="34"/>
      <c r="C21" s="199"/>
      <c r="D21" s="199"/>
      <c r="E21" s="199"/>
      <c r="F21" s="199"/>
      <c r="G21" s="199"/>
      <c r="H21" s="199"/>
      <c r="I21" s="199"/>
      <c r="J21" s="199"/>
      <c r="K21" s="36"/>
    </row>
    <row r="22" spans="2:11" ht="24.95" customHeight="1" x14ac:dyDescent="0.25">
      <c r="B22" s="34"/>
      <c r="C22" s="199"/>
      <c r="D22" s="199"/>
      <c r="E22" s="199"/>
      <c r="F22" s="199"/>
      <c r="G22" s="199"/>
      <c r="H22" s="199"/>
      <c r="I22" s="199"/>
      <c r="J22" s="199"/>
      <c r="K22" s="36"/>
    </row>
    <row r="23" spans="2:11" ht="24.95" customHeight="1" x14ac:dyDescent="0.25">
      <c r="B23" s="34"/>
      <c r="C23" s="199"/>
      <c r="D23" s="199"/>
      <c r="E23" s="199"/>
      <c r="F23" s="199"/>
      <c r="G23" s="199"/>
      <c r="H23" s="199"/>
      <c r="I23" s="199"/>
      <c r="J23" s="199"/>
      <c r="K23" s="36"/>
    </row>
    <row r="24" spans="2:11" ht="15" customHeight="1" x14ac:dyDescent="0.25">
      <c r="B24" s="34"/>
      <c r="C24" s="199"/>
      <c r="D24" s="199"/>
      <c r="E24" s="199"/>
      <c r="F24" s="199"/>
      <c r="G24" s="199"/>
      <c r="H24" s="199"/>
      <c r="I24" s="199"/>
      <c r="J24" s="199"/>
      <c r="K24" s="36"/>
    </row>
    <row r="25" spans="2:11" ht="24.95" customHeight="1" x14ac:dyDescent="0.25">
      <c r="B25" s="34"/>
      <c r="C25" s="35"/>
      <c r="D25" s="35"/>
      <c r="E25" s="35"/>
      <c r="F25" s="35"/>
      <c r="G25" s="35"/>
      <c r="H25" s="35"/>
      <c r="I25" s="35"/>
      <c r="J25" s="35"/>
      <c r="K25" s="36"/>
    </row>
    <row r="26" spans="2:11" ht="24.95" customHeight="1" x14ac:dyDescent="0.25">
      <c r="B26" s="34"/>
      <c r="C26" s="35"/>
      <c r="D26" s="35"/>
      <c r="E26" s="35"/>
      <c r="F26" s="35"/>
      <c r="G26" s="35"/>
      <c r="H26" s="35"/>
      <c r="I26" s="35"/>
      <c r="J26" s="35"/>
      <c r="K26" s="36"/>
    </row>
    <row r="27" spans="2:11" ht="24.95" customHeight="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6"/>
    </row>
    <row r="28" spans="2:11" ht="24.95" customHeight="1" x14ac:dyDescent="0.25">
      <c r="B28" s="200" t="s">
        <v>97</v>
      </c>
      <c r="C28" s="201"/>
      <c r="D28" s="201"/>
      <c r="E28" s="201"/>
      <c r="F28" s="201"/>
      <c r="G28" s="201"/>
      <c r="H28" s="201"/>
      <c r="I28" s="201"/>
      <c r="J28" s="201"/>
      <c r="K28" s="202"/>
    </row>
    <row r="29" spans="2:11" ht="24.95" customHeight="1" x14ac:dyDescent="0.25">
      <c r="B29" s="34"/>
      <c r="C29" s="35"/>
      <c r="D29" s="35"/>
      <c r="E29" s="35"/>
      <c r="F29" s="35"/>
      <c r="G29" s="35"/>
      <c r="H29" s="35"/>
      <c r="I29" s="35"/>
      <c r="J29" s="35"/>
      <c r="K29" s="36"/>
    </row>
    <row r="30" spans="2:11" ht="24.95" customHeight="1" thickBot="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</sheetData>
  <mergeCells count="3">
    <mergeCell ref="E5:H9"/>
    <mergeCell ref="C13:J24"/>
    <mergeCell ref="B28:K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view="pageBreakPreview" topLeftCell="A13" zoomScaleNormal="100" zoomScaleSheetLayoutView="100" workbookViewId="0">
      <selection activeCell="N29" sqref="N29"/>
    </sheetView>
  </sheetViews>
  <sheetFormatPr defaultRowHeight="15" x14ac:dyDescent="0.2"/>
  <cols>
    <col min="1" max="1" width="3.140625" style="46" customWidth="1"/>
    <col min="2" max="3" width="9.140625" style="46"/>
    <col min="4" max="4" width="10.140625" style="46" customWidth="1"/>
    <col min="5" max="9" width="10.7109375" style="46" customWidth="1"/>
    <col min="10" max="11" width="9.140625" style="46" customWidth="1"/>
    <col min="12" max="16384" width="9.140625" style="46"/>
  </cols>
  <sheetData>
    <row r="1" spans="2:11" ht="12" customHeight="1" thickBot="1" x14ac:dyDescent="0.3">
      <c r="B1" s="45"/>
      <c r="C1" s="45"/>
      <c r="D1" s="45"/>
      <c r="E1" s="45"/>
      <c r="F1" s="45"/>
      <c r="G1" s="45"/>
      <c r="H1" s="45"/>
      <c r="I1" s="45"/>
      <c r="J1" s="45"/>
    </row>
    <row r="2" spans="2:11" ht="28.5" customHeight="1" x14ac:dyDescent="0.2">
      <c r="B2" s="207"/>
      <c r="C2" s="208"/>
      <c r="D2" s="211" t="str">
        <f>[1]Capa!C13</f>
        <v xml:space="preserve">CONTRATAÇÃO DE EMPRESA ESPECIALIZADA PARA ELABORAÇÃO DO PLANO MUNICIPAL DE GESTÃO INTEGRADA DE RESÍDUOS SÓLIDOS – PMGIRS, DO MUNICÍPIO DE MURIAÉ/MG </v>
      </c>
      <c r="E2" s="211"/>
      <c r="F2" s="211"/>
      <c r="G2" s="211"/>
      <c r="H2" s="211"/>
      <c r="I2" s="211"/>
      <c r="J2" s="211"/>
      <c r="K2" s="212"/>
    </row>
    <row r="3" spans="2:11" ht="42" customHeight="1" x14ac:dyDescent="0.2">
      <c r="B3" s="209"/>
      <c r="C3" s="210"/>
      <c r="D3" s="213"/>
      <c r="E3" s="213"/>
      <c r="F3" s="213"/>
      <c r="G3" s="213"/>
      <c r="H3" s="213"/>
      <c r="I3" s="213"/>
      <c r="J3" s="213"/>
      <c r="K3" s="214"/>
    </row>
    <row r="4" spans="2:11" ht="24.95" customHeight="1" x14ac:dyDescent="0.2">
      <c r="B4" s="215" t="s">
        <v>98</v>
      </c>
      <c r="C4" s="216"/>
      <c r="D4" s="216"/>
      <c r="E4" s="216"/>
      <c r="F4" s="216"/>
      <c r="G4" s="216"/>
      <c r="H4" s="216"/>
      <c r="I4" s="216"/>
      <c r="J4" s="217" t="s">
        <v>97</v>
      </c>
      <c r="K4" s="218"/>
    </row>
    <row r="5" spans="2:11" ht="24.95" customHeight="1" x14ac:dyDescent="0.2">
      <c r="B5" s="47"/>
      <c r="C5" s="48"/>
      <c r="D5" s="48"/>
      <c r="E5" s="48"/>
      <c r="F5" s="48"/>
      <c r="G5" s="48"/>
      <c r="H5" s="48"/>
      <c r="I5" s="48"/>
      <c r="J5" s="48"/>
      <c r="K5" s="49"/>
    </row>
    <row r="6" spans="2:11" ht="39.950000000000003" customHeight="1" x14ac:dyDescent="0.2">
      <c r="B6" s="47"/>
      <c r="C6" s="203" t="s">
        <v>99</v>
      </c>
      <c r="D6" s="203"/>
      <c r="E6" s="204" t="s">
        <v>100</v>
      </c>
      <c r="F6" s="206"/>
      <c r="G6" s="206"/>
      <c r="H6" s="206"/>
      <c r="I6" s="206"/>
      <c r="J6" s="206"/>
      <c r="K6" s="49"/>
    </row>
    <row r="7" spans="2:11" ht="39.950000000000003" customHeight="1" x14ac:dyDescent="0.2">
      <c r="B7" s="47"/>
      <c r="C7" s="203"/>
      <c r="D7" s="203"/>
      <c r="E7" s="204"/>
      <c r="F7" s="206"/>
      <c r="G7" s="206"/>
      <c r="H7" s="206"/>
      <c r="I7" s="206"/>
      <c r="J7" s="206"/>
      <c r="K7" s="49"/>
    </row>
    <row r="8" spans="2:11" ht="39.75" customHeight="1" x14ac:dyDescent="0.2">
      <c r="B8" s="47"/>
      <c r="C8" s="203"/>
      <c r="D8" s="203"/>
      <c r="E8" s="206"/>
      <c r="F8" s="206"/>
      <c r="G8" s="206"/>
      <c r="H8" s="206"/>
      <c r="I8" s="206"/>
      <c r="J8" s="206"/>
      <c r="K8" s="49"/>
    </row>
    <row r="9" spans="2:11" ht="20.100000000000001" customHeight="1" x14ac:dyDescent="0.2">
      <c r="B9" s="47"/>
      <c r="C9" s="48"/>
      <c r="D9" s="48"/>
      <c r="E9" s="48"/>
      <c r="F9" s="48"/>
      <c r="G9" s="48"/>
      <c r="H9" s="48"/>
      <c r="I9" s="48"/>
      <c r="J9" s="48"/>
      <c r="K9" s="49"/>
    </row>
    <row r="10" spans="2:11" ht="39.950000000000003" customHeight="1" x14ac:dyDescent="0.2">
      <c r="B10" s="47"/>
      <c r="C10" s="203" t="s">
        <v>101</v>
      </c>
      <c r="D10" s="203"/>
      <c r="E10" s="204" t="s">
        <v>102</v>
      </c>
      <c r="F10" s="206"/>
      <c r="G10" s="206"/>
      <c r="H10" s="206"/>
      <c r="I10" s="206"/>
      <c r="J10" s="206"/>
      <c r="K10" s="49"/>
    </row>
    <row r="11" spans="2:11" ht="39.950000000000003" customHeight="1" x14ac:dyDescent="0.2">
      <c r="B11" s="47"/>
      <c r="C11" s="203"/>
      <c r="D11" s="203"/>
      <c r="E11" s="204"/>
      <c r="F11" s="206"/>
      <c r="G11" s="206"/>
      <c r="H11" s="206"/>
      <c r="I11" s="206"/>
      <c r="J11" s="206"/>
      <c r="K11" s="49"/>
    </row>
    <row r="12" spans="2:11" ht="60.75" customHeight="1" x14ac:dyDescent="0.2">
      <c r="B12" s="47"/>
      <c r="C12" s="203"/>
      <c r="D12" s="203"/>
      <c r="E12" s="206"/>
      <c r="F12" s="206"/>
      <c r="G12" s="206"/>
      <c r="H12" s="206"/>
      <c r="I12" s="206"/>
      <c r="J12" s="206"/>
      <c r="K12" s="49"/>
    </row>
    <row r="13" spans="2:11" ht="20.100000000000001" customHeight="1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9"/>
    </row>
    <row r="14" spans="2:11" ht="39.950000000000003" customHeight="1" x14ac:dyDescent="0.2">
      <c r="B14" s="47"/>
      <c r="C14" s="203" t="s">
        <v>103</v>
      </c>
      <c r="D14" s="203"/>
      <c r="E14" s="204" t="s">
        <v>104</v>
      </c>
      <c r="F14" s="206"/>
      <c r="G14" s="206"/>
      <c r="H14" s="206"/>
      <c r="I14" s="206"/>
      <c r="J14" s="206"/>
      <c r="K14" s="49"/>
    </row>
    <row r="15" spans="2:11" ht="15.75" customHeight="1" x14ac:dyDescent="0.2">
      <c r="B15" s="47"/>
      <c r="C15" s="203"/>
      <c r="D15" s="203"/>
      <c r="E15" s="206"/>
      <c r="F15" s="206"/>
      <c r="G15" s="206"/>
      <c r="H15" s="206"/>
      <c r="I15" s="206"/>
      <c r="J15" s="206"/>
      <c r="K15" s="49"/>
    </row>
    <row r="16" spans="2:11" ht="20.100000000000001" customHeight="1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9"/>
    </row>
    <row r="17" spans="2:11" ht="39.950000000000003" customHeight="1" x14ac:dyDescent="0.2">
      <c r="B17" s="50"/>
      <c r="C17" s="203" t="s">
        <v>105</v>
      </c>
      <c r="D17" s="203"/>
      <c r="E17" s="204" t="s">
        <v>106</v>
      </c>
      <c r="F17" s="204"/>
      <c r="G17" s="204"/>
      <c r="H17" s="204"/>
      <c r="I17" s="204"/>
      <c r="J17" s="204"/>
      <c r="K17" s="51"/>
    </row>
    <row r="18" spans="2:11" ht="39.950000000000003" customHeight="1" x14ac:dyDescent="0.2">
      <c r="B18" s="50"/>
      <c r="C18" s="203"/>
      <c r="D18" s="203"/>
      <c r="E18" s="204"/>
      <c r="F18" s="204"/>
      <c r="G18" s="204"/>
      <c r="H18" s="204"/>
      <c r="I18" s="204"/>
      <c r="J18" s="204"/>
      <c r="K18" s="51"/>
    </row>
    <row r="19" spans="2:11" ht="54.75" customHeight="1" x14ac:dyDescent="0.2">
      <c r="B19" s="50"/>
      <c r="C19" s="203"/>
      <c r="D19" s="203"/>
      <c r="E19" s="204"/>
      <c r="F19" s="204"/>
      <c r="G19" s="204"/>
      <c r="H19" s="204"/>
      <c r="I19" s="204"/>
      <c r="J19" s="204"/>
      <c r="K19" s="51"/>
    </row>
    <row r="20" spans="2:11" ht="39.950000000000003" customHeight="1" x14ac:dyDescent="0.2">
      <c r="B20" s="50"/>
      <c r="C20" s="203"/>
      <c r="D20" s="203"/>
      <c r="E20" s="204"/>
      <c r="F20" s="204"/>
      <c r="G20" s="204"/>
      <c r="H20" s="204"/>
      <c r="I20" s="204"/>
      <c r="J20" s="204"/>
      <c r="K20" s="51"/>
    </row>
    <row r="21" spans="2:11" ht="20.100000000000001" customHeight="1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9"/>
    </row>
    <row r="22" spans="2:11" ht="39.950000000000003" customHeight="1" x14ac:dyDescent="0.2">
      <c r="B22" s="47"/>
      <c r="C22" s="203" t="s">
        <v>16</v>
      </c>
      <c r="D22" s="203"/>
      <c r="E22" s="204" t="s">
        <v>107</v>
      </c>
      <c r="F22" s="204"/>
      <c r="G22" s="204"/>
      <c r="H22" s="204"/>
      <c r="I22" s="204"/>
      <c r="J22" s="204"/>
      <c r="K22" s="49"/>
    </row>
    <row r="23" spans="2:11" ht="24.95" customHeight="1" x14ac:dyDescent="0.2">
      <c r="B23" s="47"/>
      <c r="C23" s="203"/>
      <c r="D23" s="203"/>
      <c r="E23" s="204"/>
      <c r="F23" s="204"/>
      <c r="G23" s="204"/>
      <c r="H23" s="204"/>
      <c r="I23" s="204"/>
      <c r="J23" s="204"/>
      <c r="K23" s="49"/>
    </row>
    <row r="24" spans="2:11" ht="24.95" customHeight="1" x14ac:dyDescent="0.2">
      <c r="B24" s="47"/>
      <c r="C24" s="203"/>
      <c r="D24" s="203"/>
      <c r="E24" s="204"/>
      <c r="F24" s="204"/>
      <c r="G24" s="204"/>
      <c r="H24" s="204"/>
      <c r="I24" s="204"/>
      <c r="J24" s="204"/>
      <c r="K24" s="49"/>
    </row>
    <row r="25" spans="2:11" ht="27" customHeight="1" x14ac:dyDescent="0.2">
      <c r="B25" s="47"/>
      <c r="C25" s="203"/>
      <c r="D25" s="203"/>
      <c r="E25" s="204"/>
      <c r="F25" s="204"/>
      <c r="G25" s="204"/>
      <c r="H25" s="204"/>
      <c r="I25" s="204"/>
      <c r="J25" s="204"/>
      <c r="K25" s="49"/>
    </row>
    <row r="26" spans="2:11" ht="24.95" customHeight="1" x14ac:dyDescent="0.2">
      <c r="B26" s="47"/>
      <c r="C26" s="205"/>
      <c r="D26" s="205"/>
      <c r="E26" s="205"/>
      <c r="F26" s="205"/>
      <c r="G26" s="205"/>
      <c r="H26" s="205"/>
      <c r="I26" s="205"/>
      <c r="J26" s="205"/>
      <c r="K26" s="49"/>
    </row>
    <row r="27" spans="2:11" ht="24.95" customHeight="1" thickBot="1" x14ac:dyDescent="0.25">
      <c r="B27" s="52"/>
      <c r="C27" s="53"/>
      <c r="D27" s="53"/>
      <c r="E27" s="53"/>
      <c r="F27" s="53"/>
      <c r="G27" s="53"/>
      <c r="H27" s="53"/>
      <c r="I27" s="53"/>
      <c r="J27" s="53"/>
      <c r="K27" s="54"/>
    </row>
  </sheetData>
  <mergeCells count="15">
    <mergeCell ref="B2:C3"/>
    <mergeCell ref="D2:K3"/>
    <mergeCell ref="B4:I4"/>
    <mergeCell ref="J4:K4"/>
    <mergeCell ref="C6:D8"/>
    <mergeCell ref="E6:J8"/>
    <mergeCell ref="C22:D25"/>
    <mergeCell ref="E22:J25"/>
    <mergeCell ref="C26:J26"/>
    <mergeCell ref="C10:D12"/>
    <mergeCell ref="E10:J12"/>
    <mergeCell ref="C14:D15"/>
    <mergeCell ref="E14:J15"/>
    <mergeCell ref="C17:D20"/>
    <mergeCell ref="E17:J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showGridLines="0" zoomScaleNormal="100" workbookViewId="0">
      <selection activeCell="L26" sqref="L26"/>
    </sheetView>
  </sheetViews>
  <sheetFormatPr defaultRowHeight="15" x14ac:dyDescent="0.25"/>
  <cols>
    <col min="1" max="1" width="5.140625" customWidth="1"/>
    <col min="3" max="3" width="8.42578125" customWidth="1"/>
    <col min="4" max="4" width="19.42578125" customWidth="1"/>
    <col min="5" max="5" width="41" customWidth="1"/>
    <col min="6" max="6" width="11.85546875" bestFit="1" customWidth="1"/>
    <col min="7" max="7" width="11.140625" customWidth="1"/>
    <col min="8" max="8" width="17.28515625" customWidth="1"/>
    <col min="9" max="9" width="13.5703125" customWidth="1"/>
    <col min="10" max="10" width="18.28515625" bestFit="1" customWidth="1"/>
    <col min="11" max="11" width="12.7109375" customWidth="1"/>
    <col min="12" max="12" width="23.5703125" bestFit="1" customWidth="1"/>
  </cols>
  <sheetData>
    <row r="1" spans="2:12" ht="37.5" customHeight="1" x14ac:dyDescent="0.25">
      <c r="B1" s="239"/>
      <c r="C1" s="240"/>
      <c r="D1" s="243" t="s">
        <v>96</v>
      </c>
      <c r="E1" s="243"/>
      <c r="F1" s="243"/>
      <c r="G1" s="243"/>
      <c r="H1" s="243"/>
      <c r="I1" s="243"/>
      <c r="J1" s="243"/>
      <c r="K1" s="244"/>
    </row>
    <row r="2" spans="2:12" ht="37.5" customHeight="1" x14ac:dyDescent="0.25">
      <c r="B2" s="241"/>
      <c r="C2" s="242"/>
      <c r="D2" s="245"/>
      <c r="E2" s="245"/>
      <c r="F2" s="245"/>
      <c r="G2" s="245"/>
      <c r="H2" s="245"/>
      <c r="I2" s="245"/>
      <c r="J2" s="245"/>
      <c r="K2" s="246"/>
    </row>
    <row r="3" spans="2:12" ht="25.5" customHeight="1" x14ac:dyDescent="0.25">
      <c r="B3" s="247" t="s">
        <v>108</v>
      </c>
      <c r="C3" s="248"/>
      <c r="D3" s="248"/>
      <c r="E3" s="248"/>
      <c r="F3" s="248"/>
      <c r="G3" s="248"/>
      <c r="H3" s="248"/>
      <c r="I3" s="248"/>
      <c r="J3" s="248"/>
      <c r="K3" s="249"/>
    </row>
    <row r="4" spans="2:12" ht="4.5" customHeight="1" x14ac:dyDescent="0.25">
      <c r="B4" s="230"/>
      <c r="C4" s="231"/>
      <c r="D4" s="231"/>
      <c r="E4" s="231"/>
      <c r="F4" s="231"/>
      <c r="G4" s="231"/>
      <c r="H4" s="231"/>
      <c r="I4" s="231"/>
      <c r="J4" s="231"/>
      <c r="K4" s="232"/>
    </row>
    <row r="5" spans="2:12" x14ac:dyDescent="0.25">
      <c r="B5" s="254" t="s">
        <v>0</v>
      </c>
      <c r="C5" s="250" t="s">
        <v>1</v>
      </c>
      <c r="D5" s="250" t="s">
        <v>2</v>
      </c>
      <c r="E5" s="250" t="s">
        <v>3</v>
      </c>
      <c r="F5" s="252" t="s">
        <v>11</v>
      </c>
      <c r="G5" s="253"/>
      <c r="H5" s="98" t="s">
        <v>10</v>
      </c>
      <c r="I5" s="250" t="s">
        <v>7</v>
      </c>
      <c r="J5" s="250" t="s">
        <v>8</v>
      </c>
      <c r="K5" s="251" t="s">
        <v>9</v>
      </c>
    </row>
    <row r="6" spans="2:12" x14ac:dyDescent="0.25">
      <c r="B6" s="247"/>
      <c r="C6" s="248"/>
      <c r="D6" s="248"/>
      <c r="E6" s="248"/>
      <c r="F6" s="1" t="s">
        <v>4</v>
      </c>
      <c r="G6" s="1" t="s">
        <v>5</v>
      </c>
      <c r="H6" s="1" t="s">
        <v>6</v>
      </c>
      <c r="I6" s="248"/>
      <c r="J6" s="248"/>
      <c r="K6" s="249"/>
    </row>
    <row r="7" spans="2:12" x14ac:dyDescent="0.25">
      <c r="B7" s="99" t="s">
        <v>12</v>
      </c>
      <c r="C7" s="100"/>
      <c r="D7" s="100"/>
      <c r="E7" s="236" t="s">
        <v>40</v>
      </c>
      <c r="F7" s="237"/>
      <c r="G7" s="237"/>
      <c r="H7" s="237"/>
      <c r="I7" s="238"/>
      <c r="J7" s="11">
        <f>SUM(J8:J13)</f>
        <v>395635.96726990567</v>
      </c>
      <c r="K7" s="57">
        <f>J7/J23</f>
        <v>0.910393002223575</v>
      </c>
    </row>
    <row r="8" spans="2:12" x14ac:dyDescent="0.25">
      <c r="B8" s="101"/>
      <c r="C8" s="102" t="s">
        <v>13</v>
      </c>
      <c r="D8" s="102" t="s">
        <v>84</v>
      </c>
      <c r="E8" s="2" t="s">
        <v>66</v>
      </c>
      <c r="F8" s="317">
        <f t="shared" ref="F8:F13" si="0">G8*144</f>
        <v>7228.8</v>
      </c>
      <c r="G8" s="318">
        <v>50.2</v>
      </c>
      <c r="H8" s="7">
        <f>SUM('MEMORIA DE CALCULO'!D8:K8)</f>
        <v>540</v>
      </c>
      <c r="I8" s="8">
        <f>H8*G8</f>
        <v>27108</v>
      </c>
      <c r="J8" s="8">
        <f t="shared" ref="J8:J13" si="1">I8*$L$44</f>
        <v>67205.964115080016</v>
      </c>
      <c r="K8" s="58">
        <f t="shared" ref="K8:K13" si="2">J8/$J$23</f>
        <v>0.15464680792360189</v>
      </c>
      <c r="L8" s="16"/>
    </row>
    <row r="9" spans="2:12" x14ac:dyDescent="0.25">
      <c r="B9" s="101"/>
      <c r="C9" s="102" t="s">
        <v>13</v>
      </c>
      <c r="D9" s="102" t="s">
        <v>84</v>
      </c>
      <c r="E9" s="2" t="s">
        <v>86</v>
      </c>
      <c r="F9" s="317">
        <f t="shared" si="0"/>
        <v>5889.5999999999995</v>
      </c>
      <c r="G9" s="318">
        <v>40.9</v>
      </c>
      <c r="H9" s="7">
        <f>SUM('MEMORIA DE CALCULO'!D9:K9)</f>
        <v>1612.8000000000002</v>
      </c>
      <c r="I9" s="8">
        <f t="shared" ref="I9:I13" si="3">H9*G9</f>
        <v>65963.520000000004</v>
      </c>
      <c r="J9" s="8">
        <f t="shared" si="1"/>
        <v>163536.29769899524</v>
      </c>
      <c r="K9" s="58">
        <f t="shared" si="2"/>
        <v>0.37631134009903611</v>
      </c>
    </row>
    <row r="10" spans="2:12" x14ac:dyDescent="0.25">
      <c r="B10" s="101"/>
      <c r="C10" s="102" t="s">
        <v>14</v>
      </c>
      <c r="D10" s="102" t="s">
        <v>84</v>
      </c>
      <c r="E10" s="2" t="s">
        <v>67</v>
      </c>
      <c r="F10" s="317">
        <f t="shared" si="0"/>
        <v>5889.5999999999995</v>
      </c>
      <c r="G10" s="318">
        <v>40.9</v>
      </c>
      <c r="H10" s="7">
        <f>SUM('MEMORIA DE CALCULO'!D10:K10)</f>
        <v>320</v>
      </c>
      <c r="I10" s="8">
        <f t="shared" si="3"/>
        <v>13088</v>
      </c>
      <c r="J10" s="8">
        <f t="shared" si="1"/>
        <v>32447.678114880004</v>
      </c>
      <c r="K10" s="58">
        <f t="shared" si="2"/>
        <v>7.466494843234843E-2</v>
      </c>
    </row>
    <row r="11" spans="2:12" x14ac:dyDescent="0.25">
      <c r="B11" s="101"/>
      <c r="C11" s="102" t="s">
        <v>15</v>
      </c>
      <c r="D11" s="102" t="s">
        <v>95</v>
      </c>
      <c r="E11" s="2" t="s">
        <v>68</v>
      </c>
      <c r="F11" s="317">
        <f t="shared" si="0"/>
        <v>3859.2000000000003</v>
      </c>
      <c r="G11" s="318">
        <v>26.8</v>
      </c>
      <c r="H11" s="7">
        <f>SUM('MEMORIA DE CALCULO'!D11:K11)</f>
        <v>1612.8000000000002</v>
      </c>
      <c r="I11" s="8">
        <f t="shared" si="3"/>
        <v>43223.040000000008</v>
      </c>
      <c r="J11" s="8">
        <f t="shared" si="1"/>
        <v>107158.25863895044</v>
      </c>
      <c r="K11" s="58">
        <f t="shared" si="2"/>
        <v>0.2465805358106154</v>
      </c>
    </row>
    <row r="12" spans="2:12" x14ac:dyDescent="0.25">
      <c r="B12" s="101"/>
      <c r="C12" s="102" t="s">
        <v>15</v>
      </c>
      <c r="D12" s="102" t="s">
        <v>95</v>
      </c>
      <c r="E12" s="2" t="s">
        <v>69</v>
      </c>
      <c r="F12" s="317">
        <f t="shared" si="0"/>
        <v>4320</v>
      </c>
      <c r="G12" s="318">
        <v>30</v>
      </c>
      <c r="H12" s="7">
        <f>SUM('MEMORIA DE CALCULO'!D12:K12)</f>
        <v>200</v>
      </c>
      <c r="I12" s="8">
        <f t="shared" si="3"/>
        <v>6000</v>
      </c>
      <c r="J12" s="8">
        <f t="shared" si="1"/>
        <v>14875.158060000002</v>
      </c>
      <c r="K12" s="58">
        <f t="shared" si="2"/>
        <v>3.4229041151748976E-2</v>
      </c>
    </row>
    <row r="13" spans="2:12" x14ac:dyDescent="0.25">
      <c r="B13" s="101"/>
      <c r="C13" s="102" t="s">
        <v>15</v>
      </c>
      <c r="D13" s="102" t="s">
        <v>95</v>
      </c>
      <c r="E13" s="2" t="s">
        <v>70</v>
      </c>
      <c r="F13" s="317">
        <f t="shared" si="0"/>
        <v>4320</v>
      </c>
      <c r="G13" s="318">
        <v>30</v>
      </c>
      <c r="H13" s="7">
        <f>SUM('MEMORIA DE CALCULO'!D13:K13)</f>
        <v>140</v>
      </c>
      <c r="I13" s="8">
        <f t="shared" si="3"/>
        <v>4200</v>
      </c>
      <c r="J13" s="8">
        <f t="shared" si="1"/>
        <v>10412.610642000001</v>
      </c>
      <c r="K13" s="58">
        <f t="shared" si="2"/>
        <v>2.3960328806224281E-2</v>
      </c>
    </row>
    <row r="14" spans="2:12" ht="30" customHeight="1" x14ac:dyDescent="0.25">
      <c r="B14" s="263" t="s">
        <v>0</v>
      </c>
      <c r="C14" s="257" t="s">
        <v>1</v>
      </c>
      <c r="D14" s="257" t="s">
        <v>2</v>
      </c>
      <c r="E14" s="257" t="s">
        <v>3</v>
      </c>
      <c r="F14" s="261" t="s">
        <v>20</v>
      </c>
      <c r="G14" s="262" t="s">
        <v>19</v>
      </c>
      <c r="H14" s="259" t="s">
        <v>18</v>
      </c>
      <c r="I14" s="259" t="s">
        <v>17</v>
      </c>
      <c r="J14" s="257" t="s">
        <v>8</v>
      </c>
      <c r="K14" s="258" t="s">
        <v>9</v>
      </c>
    </row>
    <row r="15" spans="2:12" x14ac:dyDescent="0.25">
      <c r="B15" s="247"/>
      <c r="C15" s="248"/>
      <c r="D15" s="248"/>
      <c r="E15" s="248"/>
      <c r="F15" s="252"/>
      <c r="G15" s="253"/>
      <c r="H15" s="260"/>
      <c r="I15" s="260"/>
      <c r="J15" s="248"/>
      <c r="K15" s="249"/>
    </row>
    <row r="16" spans="2:12" x14ac:dyDescent="0.25">
      <c r="B16" s="99" t="s">
        <v>111</v>
      </c>
      <c r="C16" s="100"/>
      <c r="D16" s="100"/>
      <c r="E16" s="236" t="s">
        <v>16</v>
      </c>
      <c r="F16" s="237"/>
      <c r="G16" s="237"/>
      <c r="H16" s="237"/>
      <c r="I16" s="238"/>
      <c r="J16" s="9">
        <f>SUM(J17:J21)</f>
        <v>38941.150857750006</v>
      </c>
      <c r="K16" s="57">
        <f>J16/J23</f>
        <v>8.9606997776424946E-2</v>
      </c>
    </row>
    <row r="17" spans="2:11" x14ac:dyDescent="0.25">
      <c r="B17" s="101"/>
      <c r="C17" s="102"/>
      <c r="D17" s="102" t="s">
        <v>85</v>
      </c>
      <c r="E17" s="2" t="s">
        <v>41</v>
      </c>
      <c r="F17" s="102" t="s">
        <v>21</v>
      </c>
      <c r="G17" s="102">
        <v>11</v>
      </c>
      <c r="H17" s="317">
        <v>2095.48</v>
      </c>
      <c r="I17" s="8">
        <f>H17*G17</f>
        <v>23050.28</v>
      </c>
      <c r="J17" s="8">
        <f>I17*$L$46</f>
        <v>28705.089941000006</v>
      </c>
      <c r="K17" s="58">
        <f>J17/$J$23</f>
        <v>6.6052925346538782E-2</v>
      </c>
    </row>
    <row r="18" spans="2:11" x14ac:dyDescent="0.25">
      <c r="B18" s="101"/>
      <c r="C18" s="102"/>
      <c r="D18" s="102" t="s">
        <v>85</v>
      </c>
      <c r="E18" s="2" t="s">
        <v>88</v>
      </c>
      <c r="F18" s="102" t="s">
        <v>22</v>
      </c>
      <c r="G18" s="102">
        <v>8</v>
      </c>
      <c r="H18" s="317">
        <v>1.3</v>
      </c>
      <c r="I18" s="8">
        <f t="shared" ref="I18:I21" si="4">H18*G18</f>
        <v>10.4</v>
      </c>
      <c r="J18" s="8">
        <f>I18*$L$46</f>
        <v>12.951380000000002</v>
      </c>
      <c r="K18" s="58">
        <f>J18/$J$23</f>
        <v>2.9802259391382807E-5</v>
      </c>
    </row>
    <row r="19" spans="2:11" x14ac:dyDescent="0.25">
      <c r="B19" s="101"/>
      <c r="C19" s="102"/>
      <c r="D19" s="102" t="s">
        <v>85</v>
      </c>
      <c r="E19" s="2" t="s">
        <v>23</v>
      </c>
      <c r="F19" s="102" t="s">
        <v>21</v>
      </c>
      <c r="G19" s="102">
        <v>11</v>
      </c>
      <c r="H19" s="317">
        <v>106.3</v>
      </c>
      <c r="I19" s="8">
        <f t="shared" si="4"/>
        <v>1169.3</v>
      </c>
      <c r="J19" s="8">
        <f>I19*$L$46</f>
        <v>1456.1585225000001</v>
      </c>
      <c r="K19" s="58">
        <f>J19/$J$23</f>
        <v>3.3507482602253762E-3</v>
      </c>
    </row>
    <row r="20" spans="2:11" x14ac:dyDescent="0.25">
      <c r="B20" s="101"/>
      <c r="C20" s="102"/>
      <c r="D20" s="102" t="s">
        <v>85</v>
      </c>
      <c r="E20" s="2" t="s">
        <v>24</v>
      </c>
      <c r="F20" s="102" t="s">
        <v>21</v>
      </c>
      <c r="G20" s="102">
        <v>11</v>
      </c>
      <c r="H20" s="317">
        <v>68.319999999999993</v>
      </c>
      <c r="I20" s="8">
        <f t="shared" si="4"/>
        <v>751.52</v>
      </c>
      <c r="J20" s="8">
        <f>I20*$L$46</f>
        <v>935.88664400000016</v>
      </c>
      <c r="K20" s="58">
        <f>J20/$J$23</f>
        <v>2.1535571132511545E-3</v>
      </c>
    </row>
    <row r="21" spans="2:11" x14ac:dyDescent="0.25">
      <c r="B21" s="101"/>
      <c r="C21" s="102"/>
      <c r="D21" s="102" t="s">
        <v>85</v>
      </c>
      <c r="E21" s="2" t="s">
        <v>25</v>
      </c>
      <c r="F21" s="102" t="s">
        <v>21</v>
      </c>
      <c r="G21" s="102">
        <v>11</v>
      </c>
      <c r="H21" s="317">
        <v>571.66999999999996</v>
      </c>
      <c r="I21" s="8">
        <f t="shared" si="4"/>
        <v>6288.37</v>
      </c>
      <c r="J21" s="8">
        <f>I21*$L$46</f>
        <v>7831.064370250001</v>
      </c>
      <c r="K21" s="58">
        <f>J21/$J$23</f>
        <v>1.801996479701826E-2</v>
      </c>
    </row>
    <row r="22" spans="2:11" x14ac:dyDescent="0.25">
      <c r="B22" s="59"/>
      <c r="C22" s="26"/>
      <c r="D22" s="26"/>
      <c r="E22" s="12"/>
      <c r="F22" s="26"/>
      <c r="G22" s="26"/>
      <c r="H22" s="26"/>
      <c r="I22" s="26"/>
      <c r="J22" s="26"/>
      <c r="K22" s="60"/>
    </row>
    <row r="23" spans="2:11" x14ac:dyDescent="0.25">
      <c r="B23" s="61"/>
      <c r="C23" s="62"/>
      <c r="D23" s="62"/>
      <c r="E23" s="62" t="s">
        <v>109</v>
      </c>
      <c r="F23" s="62"/>
      <c r="G23" s="62"/>
      <c r="H23" s="62"/>
      <c r="I23" s="62"/>
      <c r="J23" s="10">
        <f>SUM(J16+J7)</f>
        <v>434577.1181276557</v>
      </c>
      <c r="K23" s="63">
        <f>K7+K16</f>
        <v>1</v>
      </c>
    </row>
    <row r="24" spans="2:11" ht="5.25" customHeight="1" x14ac:dyDescent="0.25">
      <c r="B24" s="233"/>
      <c r="C24" s="234"/>
      <c r="D24" s="234"/>
      <c r="E24" s="234"/>
      <c r="F24" s="234"/>
      <c r="G24" s="234"/>
      <c r="H24" s="234"/>
      <c r="I24" s="234"/>
      <c r="J24" s="234"/>
      <c r="K24" s="235"/>
    </row>
    <row r="25" spans="2:11" ht="15" customHeight="1" x14ac:dyDescent="0.25">
      <c r="B25" s="64" t="s">
        <v>110</v>
      </c>
      <c r="C25" s="56"/>
      <c r="D25" s="56"/>
      <c r="E25" s="56"/>
      <c r="F25" s="56"/>
      <c r="G25" s="56"/>
      <c r="H25" s="56"/>
      <c r="I25" s="56"/>
      <c r="J25" s="56"/>
      <c r="K25" s="65"/>
    </row>
    <row r="26" spans="2:11" ht="8.25" customHeight="1" x14ac:dyDescent="0.25">
      <c r="B26" s="59"/>
      <c r="C26" s="26"/>
      <c r="D26" s="26"/>
      <c r="E26" s="26"/>
      <c r="F26" s="26"/>
      <c r="G26" s="26"/>
      <c r="H26" s="26"/>
      <c r="I26" s="66"/>
      <c r="J26" s="67"/>
      <c r="K26" s="68"/>
    </row>
    <row r="27" spans="2:11" x14ac:dyDescent="0.25">
      <c r="B27" s="59" t="s">
        <v>26</v>
      </c>
      <c r="C27" s="26"/>
      <c r="D27" s="26"/>
      <c r="E27" s="319">
        <v>0.81789999999999996</v>
      </c>
      <c r="F27" s="26"/>
      <c r="G27" s="26"/>
      <c r="H27" s="26"/>
      <c r="I27" s="26"/>
      <c r="J27" s="26"/>
      <c r="K27" s="60"/>
    </row>
    <row r="28" spans="2:11" x14ac:dyDescent="0.25">
      <c r="B28" s="59" t="s">
        <v>27</v>
      </c>
      <c r="C28" s="26"/>
      <c r="D28" s="26"/>
      <c r="E28" s="319">
        <v>0.2</v>
      </c>
      <c r="F28" s="26"/>
      <c r="G28" s="26"/>
      <c r="H28" s="26"/>
      <c r="I28" s="26"/>
      <c r="J28" s="26"/>
      <c r="K28" s="60"/>
    </row>
    <row r="29" spans="2:11" x14ac:dyDescent="0.25">
      <c r="B29" s="255" t="s">
        <v>28</v>
      </c>
      <c r="C29" s="256"/>
      <c r="D29" s="256"/>
      <c r="E29" s="319">
        <v>0.1729</v>
      </c>
      <c r="F29" s="26"/>
      <c r="G29" s="26"/>
      <c r="H29" s="26"/>
      <c r="I29" s="26"/>
      <c r="J29" s="26"/>
      <c r="K29" s="60"/>
    </row>
    <row r="30" spans="2:11" x14ac:dyDescent="0.25">
      <c r="B30" s="59" t="s">
        <v>29</v>
      </c>
      <c r="C30" s="26"/>
      <c r="D30" s="26"/>
      <c r="E30" s="319">
        <v>0.09</v>
      </c>
      <c r="F30" s="26"/>
      <c r="G30" s="26"/>
      <c r="H30" s="26"/>
      <c r="I30" s="26"/>
      <c r="J30" s="26"/>
      <c r="K30" s="60"/>
    </row>
    <row r="31" spans="2:11" x14ac:dyDescent="0.25">
      <c r="B31" s="59" t="s">
        <v>30</v>
      </c>
      <c r="C31" s="26"/>
      <c r="D31" s="26"/>
      <c r="E31" s="319">
        <f>SUM(E32:E34)</f>
        <v>0.14250000000000002</v>
      </c>
      <c r="F31" s="26"/>
      <c r="G31" s="26"/>
      <c r="H31" s="26"/>
      <c r="I31" s="26"/>
      <c r="J31" s="26"/>
      <c r="K31" s="60"/>
    </row>
    <row r="32" spans="2:11" x14ac:dyDescent="0.25">
      <c r="B32" s="59"/>
      <c r="C32" s="26" t="s">
        <v>31</v>
      </c>
      <c r="D32" s="26"/>
      <c r="E32" s="320">
        <v>1.6500000000000001E-2</v>
      </c>
      <c r="F32" s="26"/>
      <c r="G32" s="26"/>
      <c r="H32" s="26"/>
      <c r="I32" s="26"/>
      <c r="J32" s="26"/>
      <c r="K32" s="60"/>
    </row>
    <row r="33" spans="2:12" x14ac:dyDescent="0.25">
      <c r="B33" s="59"/>
      <c r="C33" s="26" t="s">
        <v>32</v>
      </c>
      <c r="D33" s="26"/>
      <c r="E33" s="320">
        <v>7.5999999999999998E-2</v>
      </c>
      <c r="F33" s="26"/>
      <c r="G33" s="26"/>
      <c r="H33" s="26"/>
      <c r="I33" s="26"/>
      <c r="J33" s="26"/>
      <c r="K33" s="60"/>
    </row>
    <row r="34" spans="2:12" x14ac:dyDescent="0.25">
      <c r="B34" s="59"/>
      <c r="C34" s="26" t="s">
        <v>33</v>
      </c>
      <c r="D34" s="26"/>
      <c r="E34" s="320">
        <v>0.05</v>
      </c>
      <c r="F34" s="26"/>
      <c r="G34" s="26"/>
      <c r="H34" s="26"/>
      <c r="I34" s="26"/>
      <c r="J34" s="26"/>
      <c r="K34" s="69"/>
    </row>
    <row r="35" spans="2:12" x14ac:dyDescent="0.25">
      <c r="B35" s="64" t="s">
        <v>34</v>
      </c>
      <c r="C35" s="56" t="s">
        <v>112</v>
      </c>
      <c r="D35" s="56"/>
      <c r="E35" s="56" t="s">
        <v>113</v>
      </c>
      <c r="F35" s="56"/>
      <c r="G35" s="56"/>
      <c r="H35" s="56"/>
      <c r="I35" s="56"/>
      <c r="J35" s="56"/>
      <c r="K35" s="70">
        <f>((1+E27+E29)*(1+E30)*(1+E31))</f>
        <v>2.4791930100000004</v>
      </c>
    </row>
    <row r="36" spans="2:12" x14ac:dyDescent="0.25">
      <c r="B36" s="64" t="s">
        <v>35</v>
      </c>
      <c r="C36" s="56" t="s">
        <v>37</v>
      </c>
      <c r="D36" s="56"/>
      <c r="E36" s="56" t="s">
        <v>114</v>
      </c>
      <c r="F36" s="56"/>
      <c r="G36" s="56"/>
      <c r="H36" s="56"/>
      <c r="I36" s="56"/>
      <c r="J36" s="56"/>
      <c r="K36" s="70">
        <f>((1+E28+E29)*(1+E30)*(1+E31))</f>
        <v>1.7097066925000002</v>
      </c>
    </row>
    <row r="37" spans="2:12" ht="15.75" thickBot="1" x14ac:dyDescent="0.3">
      <c r="B37" s="71" t="s">
        <v>39</v>
      </c>
      <c r="C37" s="72" t="s">
        <v>38</v>
      </c>
      <c r="D37" s="72"/>
      <c r="E37" s="72" t="s">
        <v>115</v>
      </c>
      <c r="F37" s="72"/>
      <c r="G37" s="72"/>
      <c r="H37" s="72"/>
      <c r="I37" s="72"/>
      <c r="J37" s="72"/>
      <c r="K37" s="73">
        <f>(1+E30)*(1+E31)</f>
        <v>1.2453250000000002</v>
      </c>
    </row>
    <row r="38" spans="2:12" ht="27.75" customHeight="1" x14ac:dyDescent="0.25">
      <c r="B38" s="219" t="s">
        <v>124</v>
      </c>
      <c r="C38" s="220"/>
      <c r="D38" s="220"/>
      <c r="E38" s="220"/>
      <c r="F38" s="220"/>
      <c r="G38" s="220"/>
      <c r="H38" s="220"/>
      <c r="I38" s="220"/>
      <c r="J38" s="220"/>
      <c r="K38" s="221"/>
    </row>
    <row r="39" spans="2:12" x14ac:dyDescent="0.25">
      <c r="B39" s="222" t="s">
        <v>125</v>
      </c>
      <c r="C39" s="198"/>
      <c r="D39" s="198"/>
      <c r="E39" s="198"/>
      <c r="F39" s="198"/>
      <c r="G39" s="198"/>
      <c r="H39" s="198"/>
      <c r="I39" s="198"/>
      <c r="J39" s="198"/>
      <c r="K39" s="223"/>
    </row>
    <row r="40" spans="2:12" x14ac:dyDescent="0.25">
      <c r="B40" s="224" t="s">
        <v>126</v>
      </c>
      <c r="C40" s="225"/>
      <c r="D40" s="225"/>
      <c r="E40" s="225"/>
      <c r="F40" s="225"/>
      <c r="G40" s="225"/>
      <c r="H40" s="225"/>
      <c r="I40" s="225"/>
      <c r="J40" s="225"/>
      <c r="K40" s="226"/>
    </row>
    <row r="41" spans="2:12" ht="15.75" thickBot="1" x14ac:dyDescent="0.3">
      <c r="B41" s="227" t="s">
        <v>127</v>
      </c>
      <c r="C41" s="228"/>
      <c r="D41" s="228"/>
      <c r="E41" s="228"/>
      <c r="F41" s="228"/>
      <c r="G41" s="228"/>
      <c r="H41" s="228"/>
      <c r="I41" s="228"/>
      <c r="J41" s="228"/>
      <c r="K41" s="229"/>
    </row>
    <row r="42" spans="2:12" ht="122.25" customHeight="1" x14ac:dyDescent="0.25">
      <c r="B42" s="86"/>
      <c r="C42" s="48"/>
      <c r="D42" s="48"/>
      <c r="E42" s="48"/>
      <c r="F42" s="26"/>
      <c r="G42" s="26"/>
      <c r="H42" s="26"/>
      <c r="I42" s="26"/>
      <c r="J42" s="26"/>
      <c r="K42" s="105"/>
    </row>
    <row r="43" spans="2:12" x14ac:dyDescent="0.25">
      <c r="E43" s="3"/>
      <c r="K43" s="18" t="s">
        <v>52</v>
      </c>
      <c r="L43" t="s">
        <v>53</v>
      </c>
    </row>
    <row r="44" spans="2:12" x14ac:dyDescent="0.25">
      <c r="H44" t="s">
        <v>36</v>
      </c>
      <c r="I44" s="4" t="s">
        <v>34</v>
      </c>
      <c r="J44" s="20">
        <f>((1+E27+E29)*(1+E30)*(1+E31))</f>
        <v>2.4791930100000004</v>
      </c>
      <c r="K44" s="19">
        <v>2.3348804532577905</v>
      </c>
      <c r="L44" s="17">
        <f>J44</f>
        <v>2.4791930100000004</v>
      </c>
    </row>
    <row r="45" spans="2:12" x14ac:dyDescent="0.25">
      <c r="H45" t="s">
        <v>37</v>
      </c>
      <c r="I45" s="4" t="s">
        <v>35</v>
      </c>
      <c r="J45" s="5">
        <f>((1+E28+E29)*(1+E30)*(1+E31))</f>
        <v>1.7097066925000002</v>
      </c>
      <c r="K45" s="19">
        <v>1.594973371104816</v>
      </c>
      <c r="L45" s="17">
        <f>J45</f>
        <v>1.7097066925000002</v>
      </c>
    </row>
    <row r="46" spans="2:12" x14ac:dyDescent="0.25">
      <c r="H46" t="s">
        <v>38</v>
      </c>
      <c r="I46" s="4" t="s">
        <v>39</v>
      </c>
      <c r="J46" s="21">
        <f>(1+E30)*(1+E31)</f>
        <v>1.2453250000000002</v>
      </c>
      <c r="K46" s="19">
        <v>1.2237960339943343</v>
      </c>
      <c r="L46" s="17">
        <f>J46</f>
        <v>1.2453250000000002</v>
      </c>
    </row>
    <row r="47" spans="2:12" x14ac:dyDescent="0.25">
      <c r="J47" s="6"/>
    </row>
    <row r="50" spans="8:9" x14ac:dyDescent="0.25">
      <c r="H50" s="13"/>
      <c r="I50" s="13"/>
    </row>
    <row r="51" spans="8:9" x14ac:dyDescent="0.25">
      <c r="H51" s="13"/>
      <c r="I51" s="13"/>
    </row>
  </sheetData>
  <mergeCells count="30">
    <mergeCell ref="D14:D15"/>
    <mergeCell ref="E14:E15"/>
    <mergeCell ref="I14:I15"/>
    <mergeCell ref="B1:C2"/>
    <mergeCell ref="D1:K2"/>
    <mergeCell ref="B3:K3"/>
    <mergeCell ref="J5:J6"/>
    <mergeCell ref="K5:K6"/>
    <mergeCell ref="F5:G5"/>
    <mergeCell ref="E5:E6"/>
    <mergeCell ref="B5:B6"/>
    <mergeCell ref="C5:C6"/>
    <mergeCell ref="D5:D6"/>
    <mergeCell ref="I5:I6"/>
    <mergeCell ref="B38:K38"/>
    <mergeCell ref="B39:K39"/>
    <mergeCell ref="B40:K40"/>
    <mergeCell ref="B41:K41"/>
    <mergeCell ref="B4:K4"/>
    <mergeCell ref="B24:K24"/>
    <mergeCell ref="E7:I7"/>
    <mergeCell ref="B29:D29"/>
    <mergeCell ref="J14:J15"/>
    <mergeCell ref="K14:K15"/>
    <mergeCell ref="E16:I16"/>
    <mergeCell ref="H14:H15"/>
    <mergeCell ref="F14:F15"/>
    <mergeCell ref="G14:G15"/>
    <mergeCell ref="B14:B15"/>
    <mergeCell ref="C14:C15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35"/>
  <sheetViews>
    <sheetView workbookViewId="0">
      <selection activeCell="M25" sqref="M25"/>
    </sheetView>
  </sheetViews>
  <sheetFormatPr defaultRowHeight="15" x14ac:dyDescent="0.25"/>
  <cols>
    <col min="3" max="3" width="20.85546875" customWidth="1"/>
    <col min="4" max="4" width="11.5703125" customWidth="1"/>
    <col min="5" max="5" width="10.7109375" customWidth="1"/>
    <col min="6" max="6" width="10.140625" customWidth="1"/>
    <col min="7" max="7" width="11.42578125" customWidth="1"/>
    <col min="8" max="8" width="11.85546875" customWidth="1"/>
    <col min="9" max="9" width="12.7109375" customWidth="1"/>
    <col min="10" max="10" width="11.42578125" customWidth="1"/>
    <col min="11" max="11" width="11.85546875" customWidth="1"/>
    <col min="13" max="13" width="33.42578125" customWidth="1"/>
    <col min="14" max="14" width="20" customWidth="1"/>
  </cols>
  <sheetData>
    <row r="1" spans="3:14" ht="15.75" thickBot="1" x14ac:dyDescent="0.3"/>
    <row r="2" spans="3:14" ht="36.75" customHeight="1" x14ac:dyDescent="0.25">
      <c r="C2" s="239"/>
      <c r="D2" s="243" t="s">
        <v>96</v>
      </c>
      <c r="E2" s="243"/>
      <c r="F2" s="243"/>
      <c r="G2" s="243"/>
      <c r="H2" s="243"/>
      <c r="I2" s="243"/>
      <c r="J2" s="243"/>
      <c r="K2" s="244"/>
      <c r="L2" s="74"/>
      <c r="M2" s="26"/>
    </row>
    <row r="3" spans="3:14" ht="36.75" customHeight="1" x14ac:dyDescent="0.25">
      <c r="C3" s="241"/>
      <c r="D3" s="245"/>
      <c r="E3" s="245"/>
      <c r="F3" s="245"/>
      <c r="G3" s="245"/>
      <c r="H3" s="245"/>
      <c r="I3" s="245"/>
      <c r="J3" s="245"/>
      <c r="K3" s="246"/>
      <c r="L3" s="74"/>
      <c r="M3" s="26"/>
    </row>
    <row r="4" spans="3:14" ht="24.75" customHeight="1" x14ac:dyDescent="0.25">
      <c r="C4" s="247" t="s">
        <v>116</v>
      </c>
      <c r="D4" s="248"/>
      <c r="E4" s="248"/>
      <c r="F4" s="248"/>
      <c r="G4" s="248"/>
      <c r="H4" s="248"/>
      <c r="I4" s="248"/>
      <c r="J4" s="248"/>
      <c r="K4" s="249"/>
      <c r="L4" s="74"/>
      <c r="M4" s="26"/>
    </row>
    <row r="5" spans="3:14" ht="5.25" customHeight="1" x14ac:dyDescent="0.25">
      <c r="C5" s="268"/>
      <c r="D5" s="269"/>
      <c r="E5" s="269"/>
      <c r="F5" s="269"/>
      <c r="G5" s="269"/>
      <c r="H5" s="269"/>
      <c r="I5" s="269"/>
      <c r="J5" s="269"/>
      <c r="K5" s="270"/>
      <c r="L5" s="74"/>
      <c r="M5" s="26"/>
    </row>
    <row r="6" spans="3:14" x14ac:dyDescent="0.25">
      <c r="C6" s="78" t="s">
        <v>93</v>
      </c>
      <c r="D6" s="76"/>
      <c r="E6" s="76"/>
      <c r="F6" s="76"/>
      <c r="G6" s="76"/>
      <c r="H6" s="76"/>
      <c r="I6" s="76"/>
      <c r="J6" s="76"/>
      <c r="K6" s="79"/>
      <c r="L6" s="26"/>
      <c r="M6" s="26"/>
    </row>
    <row r="7" spans="3:14" ht="36.75" customHeight="1" x14ac:dyDescent="0.25">
      <c r="C7" s="80"/>
      <c r="D7" s="77" t="s">
        <v>76</v>
      </c>
      <c r="E7" s="77" t="s">
        <v>77</v>
      </c>
      <c r="F7" s="77" t="s">
        <v>78</v>
      </c>
      <c r="G7" s="77" t="s">
        <v>79</v>
      </c>
      <c r="H7" s="77" t="s">
        <v>80</v>
      </c>
      <c r="I7" s="77" t="s">
        <v>81</v>
      </c>
      <c r="J7" s="77" t="s">
        <v>82</v>
      </c>
      <c r="K7" s="81" t="s">
        <v>83</v>
      </c>
      <c r="L7" s="75"/>
      <c r="M7" s="26"/>
    </row>
    <row r="8" spans="3:14" x14ac:dyDescent="0.25">
      <c r="C8" s="80" t="s">
        <v>66</v>
      </c>
      <c r="D8" s="28">
        <v>40</v>
      </c>
      <c r="E8" s="28">
        <v>10</v>
      </c>
      <c r="F8" s="28">
        <v>10</v>
      </c>
      <c r="G8" s="28">
        <v>240</v>
      </c>
      <c r="H8" s="28">
        <v>80</v>
      </c>
      <c r="I8" s="28">
        <v>80</v>
      </c>
      <c r="J8" s="28">
        <v>40</v>
      </c>
      <c r="K8" s="82">
        <v>40</v>
      </c>
    </row>
    <row r="9" spans="3:14" x14ac:dyDescent="0.25">
      <c r="C9" s="80" t="s">
        <v>71</v>
      </c>
      <c r="D9" s="28">
        <v>146.68</v>
      </c>
      <c r="E9" s="28">
        <v>73</v>
      </c>
      <c r="F9" s="28">
        <v>73</v>
      </c>
      <c r="G9" s="28">
        <v>440.04</v>
      </c>
      <c r="H9" s="28">
        <v>293.36</v>
      </c>
      <c r="I9" s="28">
        <v>293.36</v>
      </c>
      <c r="J9" s="28">
        <v>146.68</v>
      </c>
      <c r="K9" s="82">
        <v>146.68</v>
      </c>
    </row>
    <row r="10" spans="3:14" x14ac:dyDescent="0.25">
      <c r="C10" s="80" t="s">
        <v>72</v>
      </c>
      <c r="D10" s="28">
        <v>40</v>
      </c>
      <c r="E10" s="28">
        <v>40</v>
      </c>
      <c r="F10" s="28">
        <v>40</v>
      </c>
      <c r="G10" s="28">
        <v>40</v>
      </c>
      <c r="H10" s="28">
        <v>40</v>
      </c>
      <c r="I10" s="28">
        <v>40</v>
      </c>
      <c r="J10" s="28">
        <v>40</v>
      </c>
      <c r="K10" s="82">
        <v>40</v>
      </c>
    </row>
    <row r="11" spans="3:14" x14ac:dyDescent="0.25">
      <c r="C11" s="80" t="s">
        <v>73</v>
      </c>
      <c r="D11" s="28">
        <v>146.68</v>
      </c>
      <c r="E11" s="28">
        <v>73</v>
      </c>
      <c r="F11" s="28">
        <v>73</v>
      </c>
      <c r="G11" s="28">
        <v>440.04</v>
      </c>
      <c r="H11" s="28">
        <v>293.36</v>
      </c>
      <c r="I11" s="28">
        <v>293.36</v>
      </c>
      <c r="J11" s="28">
        <v>146.68</v>
      </c>
      <c r="K11" s="82">
        <v>146.68</v>
      </c>
    </row>
    <row r="12" spans="3:14" x14ac:dyDescent="0.25">
      <c r="C12" s="80" t="s">
        <v>74</v>
      </c>
      <c r="D12" s="28">
        <v>0</v>
      </c>
      <c r="E12" s="28">
        <v>60</v>
      </c>
      <c r="F12" s="28">
        <v>0</v>
      </c>
      <c r="G12" s="28">
        <v>0</v>
      </c>
      <c r="H12" s="28">
        <v>60</v>
      </c>
      <c r="I12" s="28">
        <v>0</v>
      </c>
      <c r="J12" s="28">
        <v>80</v>
      </c>
      <c r="K12" s="82">
        <v>0</v>
      </c>
    </row>
    <row r="13" spans="3:14" x14ac:dyDescent="0.25">
      <c r="C13" s="80" t="s">
        <v>75</v>
      </c>
      <c r="D13" s="28">
        <v>0</v>
      </c>
      <c r="E13" s="28">
        <v>60</v>
      </c>
      <c r="F13" s="28">
        <v>0</v>
      </c>
      <c r="G13" s="28">
        <v>0</v>
      </c>
      <c r="H13" s="28">
        <v>60</v>
      </c>
      <c r="I13" s="28">
        <v>0</v>
      </c>
      <c r="J13" s="28">
        <v>20</v>
      </c>
      <c r="K13" s="82">
        <v>0</v>
      </c>
    </row>
    <row r="14" spans="3:14" x14ac:dyDescent="0.25">
      <c r="C14" s="266" t="s">
        <v>87</v>
      </c>
      <c r="D14" s="267"/>
      <c r="E14" s="267"/>
      <c r="F14" s="267"/>
      <c r="G14" s="267"/>
      <c r="H14" s="264">
        <f>SUM(D8:K13)</f>
        <v>4425.6000000000004</v>
      </c>
      <c r="I14" s="264"/>
      <c r="J14" s="264"/>
      <c r="K14" s="265"/>
    </row>
    <row r="15" spans="3:14" ht="8.25" customHeight="1" x14ac:dyDescent="0.25">
      <c r="C15" s="274"/>
      <c r="D15" s="275"/>
      <c r="E15" s="275"/>
      <c r="F15" s="275"/>
      <c r="G15" s="275"/>
      <c r="H15" s="275"/>
      <c r="I15" s="275"/>
      <c r="J15" s="275"/>
      <c r="K15" s="276"/>
    </row>
    <row r="16" spans="3:14" x14ac:dyDescent="0.25">
      <c r="C16" s="271" t="s">
        <v>94</v>
      </c>
      <c r="D16" s="272"/>
      <c r="E16" s="272"/>
      <c r="F16" s="272"/>
      <c r="G16" s="272"/>
      <c r="H16" s="272"/>
      <c r="I16" s="272"/>
      <c r="J16" s="272"/>
      <c r="K16" s="273"/>
      <c r="M16" s="26"/>
      <c r="N16" s="26"/>
    </row>
    <row r="17" spans="3:14" ht="30" x14ac:dyDescent="0.25">
      <c r="C17" s="80"/>
      <c r="D17" s="77" t="s">
        <v>76</v>
      </c>
      <c r="E17" s="77" t="s">
        <v>77</v>
      </c>
      <c r="F17" s="77" t="s">
        <v>78</v>
      </c>
      <c r="G17" s="77" t="s">
        <v>79</v>
      </c>
      <c r="H17" s="77" t="s">
        <v>80</v>
      </c>
      <c r="I17" s="77" t="s">
        <v>81</v>
      </c>
      <c r="J17" s="77" t="s">
        <v>82</v>
      </c>
      <c r="K17" s="81" t="s">
        <v>83</v>
      </c>
      <c r="M17" s="26"/>
      <c r="N17" s="27"/>
    </row>
    <row r="18" spans="3:14" x14ac:dyDescent="0.25">
      <c r="C18" s="80" t="s">
        <v>66</v>
      </c>
      <c r="D18" s="28">
        <f>D8*100/H14</f>
        <v>0.90383224873463475</v>
      </c>
      <c r="E18" s="28">
        <f>E8*100/H14</f>
        <v>0.22595806218365869</v>
      </c>
      <c r="F18" s="28">
        <f>F8*100/H14</f>
        <v>0.22595806218365869</v>
      </c>
      <c r="G18" s="28">
        <f>G8*100/H14</f>
        <v>5.4229934924078087</v>
      </c>
      <c r="H18" s="28">
        <f>H8*100/H14</f>
        <v>1.8076644974692695</v>
      </c>
      <c r="I18" s="28">
        <f>I8*100/H14</f>
        <v>1.8076644974692695</v>
      </c>
      <c r="J18" s="28">
        <f>J8*100/H14</f>
        <v>0.90383224873463475</v>
      </c>
      <c r="K18" s="82">
        <f>K8*100/H14</f>
        <v>0.90383224873463475</v>
      </c>
      <c r="M18" s="26"/>
      <c r="N18" s="27"/>
    </row>
    <row r="19" spans="3:14" x14ac:dyDescent="0.25">
      <c r="C19" s="80" t="s">
        <v>71</v>
      </c>
      <c r="D19" s="28">
        <f>D9*100/H14</f>
        <v>3.3143528561099056</v>
      </c>
      <c r="E19" s="28">
        <f>E9*100/H14</f>
        <v>1.6494938539407085</v>
      </c>
      <c r="F19" s="28">
        <f>F9*100/H14</f>
        <v>1.6494938539407085</v>
      </c>
      <c r="G19" s="28">
        <f>G9*100/H14</f>
        <v>9.9430585683297164</v>
      </c>
      <c r="H19" s="28">
        <f>H9*100/H14</f>
        <v>6.6287057122198112</v>
      </c>
      <c r="I19" s="28">
        <f>I9*100/H14</f>
        <v>6.6287057122198112</v>
      </c>
      <c r="J19" s="28">
        <f>J9*100/H14</f>
        <v>3.3143528561099056</v>
      </c>
      <c r="K19" s="82">
        <f>K9*100/H14</f>
        <v>3.3143528561099056</v>
      </c>
      <c r="M19" s="26"/>
      <c r="N19" s="27"/>
    </row>
    <row r="20" spans="3:14" x14ac:dyDescent="0.25">
      <c r="C20" s="80" t="s">
        <v>72</v>
      </c>
      <c r="D20" s="28">
        <f>D10*100/H14</f>
        <v>0.90383224873463475</v>
      </c>
      <c r="E20" s="28">
        <f>E10*100/H14</f>
        <v>0.90383224873463475</v>
      </c>
      <c r="F20" s="28">
        <f>F10*100/H14</f>
        <v>0.90383224873463475</v>
      </c>
      <c r="G20" s="28">
        <f>G10*100/H14</f>
        <v>0.90383224873463475</v>
      </c>
      <c r="H20" s="28">
        <f>H10*100/H14</f>
        <v>0.90383224873463475</v>
      </c>
      <c r="I20" s="28">
        <f>I10*100/H14</f>
        <v>0.90383224873463475</v>
      </c>
      <c r="J20" s="28">
        <f>J10*100/H14</f>
        <v>0.90383224873463475</v>
      </c>
      <c r="K20" s="82">
        <f>K10*100/H14</f>
        <v>0.90383224873463475</v>
      </c>
      <c r="M20" s="26"/>
      <c r="N20" s="27"/>
    </row>
    <row r="21" spans="3:14" x14ac:dyDescent="0.25">
      <c r="C21" s="80" t="s">
        <v>73</v>
      </c>
      <c r="D21" s="28">
        <f>D11*100/H14</f>
        <v>3.3143528561099056</v>
      </c>
      <c r="E21" s="28">
        <f>E11*100/H14</f>
        <v>1.6494938539407085</v>
      </c>
      <c r="F21" s="28">
        <f>F11*100/H14</f>
        <v>1.6494938539407085</v>
      </c>
      <c r="G21" s="28">
        <f>G11*100/H14</f>
        <v>9.9430585683297164</v>
      </c>
      <c r="H21" s="28">
        <f>H11*100/H14</f>
        <v>6.6287057122198112</v>
      </c>
      <c r="I21" s="28">
        <f>I11*100/H14</f>
        <v>6.6287057122198112</v>
      </c>
      <c r="J21" s="28">
        <f>J11*100/H14</f>
        <v>3.3143528561099056</v>
      </c>
      <c r="K21" s="82">
        <f>K11*100/H14</f>
        <v>3.3143528561099056</v>
      </c>
      <c r="M21" s="26"/>
      <c r="N21" s="27"/>
    </row>
    <row r="22" spans="3:14" x14ac:dyDescent="0.25">
      <c r="C22" s="80" t="s">
        <v>74</v>
      </c>
      <c r="D22" s="28">
        <f>D12*100/H14</f>
        <v>0</v>
      </c>
      <c r="E22" s="28">
        <f>E12*100/H14</f>
        <v>1.3557483731019522</v>
      </c>
      <c r="F22" s="28">
        <f>F12*100/H14</f>
        <v>0</v>
      </c>
      <c r="G22" s="28">
        <f>G12*100/H14</f>
        <v>0</v>
      </c>
      <c r="H22" s="28">
        <f>H12*100/H14</f>
        <v>1.3557483731019522</v>
      </c>
      <c r="I22" s="28">
        <f>I12*100/H14</f>
        <v>0</v>
      </c>
      <c r="J22" s="28">
        <f>J12*100/H14</f>
        <v>1.8076644974692695</v>
      </c>
      <c r="K22" s="82">
        <f>K12*100/H14</f>
        <v>0</v>
      </c>
      <c r="M22" s="26"/>
      <c r="N22" s="27"/>
    </row>
    <row r="23" spans="3:14" x14ac:dyDescent="0.25">
      <c r="C23" s="80" t="s">
        <v>75</v>
      </c>
      <c r="D23" s="28">
        <f>D13*100/H14</f>
        <v>0</v>
      </c>
      <c r="E23" s="28">
        <f>E13*100/H14</f>
        <v>1.3557483731019522</v>
      </c>
      <c r="F23" s="28">
        <f>F13*100/H14</f>
        <v>0</v>
      </c>
      <c r="G23" s="28">
        <f>G13*100/H14</f>
        <v>0</v>
      </c>
      <c r="H23" s="28">
        <f>H13*100/H14</f>
        <v>1.3557483731019522</v>
      </c>
      <c r="I23" s="28">
        <f>I13*100/H14</f>
        <v>0</v>
      </c>
      <c r="J23" s="28">
        <f>J13*100/H14</f>
        <v>0.45191612436731737</v>
      </c>
      <c r="K23" s="82">
        <f>K13*100/H14</f>
        <v>0</v>
      </c>
      <c r="M23" s="26"/>
      <c r="N23" s="29"/>
    </row>
    <row r="24" spans="3:14" x14ac:dyDescent="0.25">
      <c r="C24" s="266" t="s">
        <v>117</v>
      </c>
      <c r="D24" s="267"/>
      <c r="E24" s="267"/>
      <c r="F24" s="267"/>
      <c r="G24" s="267"/>
      <c r="H24" s="264">
        <f>SUM(D18:K23)</f>
        <v>100</v>
      </c>
      <c r="I24" s="264"/>
      <c r="J24" s="264"/>
      <c r="K24" s="265"/>
      <c r="M24" s="26"/>
      <c r="N24" s="26"/>
    </row>
    <row r="25" spans="3:14" x14ac:dyDescent="0.25">
      <c r="C25" s="222"/>
      <c r="D25" s="198"/>
      <c r="E25" s="198"/>
      <c r="F25" s="198"/>
      <c r="G25" s="198"/>
      <c r="H25" s="198"/>
      <c r="I25" s="198"/>
      <c r="J25" s="198"/>
      <c r="K25" s="223"/>
      <c r="M25" s="26"/>
      <c r="N25" s="26"/>
    </row>
    <row r="26" spans="3:14" ht="14.25" customHeight="1" x14ac:dyDescent="0.25">
      <c r="C26" s="222" t="s">
        <v>124</v>
      </c>
      <c r="D26" s="198"/>
      <c r="E26" s="198"/>
      <c r="F26" s="198"/>
      <c r="G26" s="198"/>
      <c r="H26" s="198"/>
      <c r="I26" s="198"/>
      <c r="J26" s="198"/>
      <c r="K26" s="223"/>
      <c r="M26" s="26"/>
      <c r="N26" s="26"/>
    </row>
    <row r="27" spans="3:14" x14ac:dyDescent="0.25">
      <c r="C27" s="222" t="s">
        <v>125</v>
      </c>
      <c r="D27" s="198"/>
      <c r="E27" s="198"/>
      <c r="F27" s="198"/>
      <c r="G27" s="198"/>
      <c r="H27" s="198"/>
      <c r="I27" s="198"/>
      <c r="J27" s="198"/>
      <c r="K27" s="223"/>
    </row>
    <row r="28" spans="3:14" x14ac:dyDescent="0.25">
      <c r="C28" s="224" t="s">
        <v>126</v>
      </c>
      <c r="D28" s="225"/>
      <c r="E28" s="225"/>
      <c r="F28" s="225"/>
      <c r="G28" s="225"/>
      <c r="H28" s="225"/>
      <c r="I28" s="225"/>
      <c r="J28" s="225"/>
      <c r="K28" s="226"/>
    </row>
    <row r="29" spans="3:14" ht="15.75" thickBot="1" x14ac:dyDescent="0.3">
      <c r="C29" s="227" t="s">
        <v>127</v>
      </c>
      <c r="D29" s="228"/>
      <c r="E29" s="228"/>
      <c r="F29" s="228"/>
      <c r="G29" s="228"/>
      <c r="H29" s="228"/>
      <c r="I29" s="228"/>
      <c r="J29" s="228"/>
      <c r="K29" s="229"/>
    </row>
    <row r="32" spans="3:14" x14ac:dyDescent="0.25">
      <c r="C32" s="23" t="s">
        <v>89</v>
      </c>
      <c r="D32" s="24">
        <v>11</v>
      </c>
    </row>
    <row r="33" spans="3:4" ht="30" x14ac:dyDescent="0.25">
      <c r="C33" s="23" t="s">
        <v>90</v>
      </c>
      <c r="D33" s="24">
        <v>6</v>
      </c>
    </row>
    <row r="34" spans="3:4" ht="30" x14ac:dyDescent="0.25">
      <c r="C34" s="23" t="s">
        <v>91</v>
      </c>
      <c r="D34" s="24">
        <v>146.68</v>
      </c>
    </row>
    <row r="35" spans="3:4" x14ac:dyDescent="0.25">
      <c r="C35" s="23" t="s">
        <v>92</v>
      </c>
      <c r="D35" s="25">
        <v>8</v>
      </c>
    </row>
  </sheetData>
  <mergeCells count="15">
    <mergeCell ref="H24:K24"/>
    <mergeCell ref="C24:G24"/>
    <mergeCell ref="D2:K3"/>
    <mergeCell ref="C2:C3"/>
    <mergeCell ref="C4:K4"/>
    <mergeCell ref="C5:K5"/>
    <mergeCell ref="C16:K16"/>
    <mergeCell ref="H14:K14"/>
    <mergeCell ref="C14:G14"/>
    <mergeCell ref="C15:K15"/>
    <mergeCell ref="C29:K29"/>
    <mergeCell ref="C25:K25"/>
    <mergeCell ref="C26:K26"/>
    <mergeCell ref="C27:K27"/>
    <mergeCell ref="C28:K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zoomScale="115" zoomScaleNormal="115" workbookViewId="0">
      <selection activeCell="D7" sqref="D7"/>
    </sheetView>
  </sheetViews>
  <sheetFormatPr defaultRowHeight="15" x14ac:dyDescent="0.25"/>
  <cols>
    <col min="2" max="2" width="15" customWidth="1"/>
    <col min="3" max="3" width="47.28515625" customWidth="1"/>
    <col min="4" max="4" width="20.42578125" customWidth="1"/>
    <col min="5" max="5" width="17" customWidth="1"/>
  </cols>
  <sheetData>
    <row r="1" spans="2:12" ht="69" customHeight="1" thickBot="1" x14ac:dyDescent="0.3">
      <c r="B1" s="96"/>
      <c r="C1" s="281" t="s">
        <v>96</v>
      </c>
      <c r="D1" s="281"/>
      <c r="E1" s="282"/>
      <c r="F1" s="55"/>
      <c r="G1" s="55"/>
      <c r="H1" s="55"/>
      <c r="I1" s="55"/>
      <c r="J1" s="55"/>
      <c r="K1" s="55"/>
      <c r="L1" s="83"/>
    </row>
    <row r="2" spans="2:12" ht="18" customHeight="1" x14ac:dyDescent="0.25">
      <c r="B2" s="95" t="s">
        <v>118</v>
      </c>
      <c r="C2" s="84"/>
      <c r="D2" s="84"/>
      <c r="E2" s="49"/>
      <c r="F2" s="83"/>
      <c r="G2" s="83"/>
      <c r="H2" s="83"/>
      <c r="I2" s="83"/>
      <c r="J2" s="83"/>
      <c r="K2" s="83"/>
      <c r="L2" s="83"/>
    </row>
    <row r="3" spans="2:12" ht="18" customHeight="1" x14ac:dyDescent="0.25">
      <c r="B3" s="85" t="s">
        <v>119</v>
      </c>
      <c r="C3" s="86" t="s">
        <v>120</v>
      </c>
      <c r="D3" s="84"/>
      <c r="E3" s="49"/>
      <c r="F3" s="83"/>
      <c r="G3" s="83"/>
      <c r="H3" s="83"/>
      <c r="I3" s="83"/>
      <c r="J3" s="83"/>
      <c r="K3" s="83"/>
      <c r="L3" s="83"/>
    </row>
    <row r="4" spans="2:12" ht="18" customHeight="1" x14ac:dyDescent="0.25">
      <c r="B4" s="85" t="s">
        <v>121</v>
      </c>
      <c r="C4" s="86" t="s">
        <v>122</v>
      </c>
      <c r="D4" s="48"/>
      <c r="E4" s="49"/>
      <c r="F4" s="83"/>
      <c r="G4" s="83"/>
      <c r="H4" s="83"/>
      <c r="I4" s="83"/>
      <c r="J4" s="83"/>
      <c r="K4" s="83"/>
      <c r="L4" s="83"/>
    </row>
    <row r="5" spans="2:12" x14ac:dyDescent="0.25">
      <c r="B5" s="279" t="s">
        <v>55</v>
      </c>
      <c r="C5" s="277" t="s">
        <v>54</v>
      </c>
      <c r="D5" s="15" t="s">
        <v>42</v>
      </c>
      <c r="E5" s="87" t="s">
        <v>43</v>
      </c>
    </row>
    <row r="6" spans="2:12" x14ac:dyDescent="0.25">
      <c r="B6" s="280"/>
      <c r="C6" s="278"/>
      <c r="D6" s="15" t="s">
        <v>44</v>
      </c>
      <c r="E6" s="87" t="s">
        <v>45</v>
      </c>
    </row>
    <row r="7" spans="2:12" x14ac:dyDescent="0.25">
      <c r="B7" s="88" t="s">
        <v>56</v>
      </c>
      <c r="C7" s="14" t="s">
        <v>58</v>
      </c>
      <c r="D7" s="22">
        <f>(C27*5)/100</f>
        <v>21728.855906382785</v>
      </c>
      <c r="E7" s="89">
        <v>0.05</v>
      </c>
    </row>
    <row r="8" spans="2:12" x14ac:dyDescent="0.25">
      <c r="B8" s="88" t="s">
        <v>47</v>
      </c>
      <c r="C8" s="14" t="s">
        <v>60</v>
      </c>
      <c r="D8" s="22">
        <f>(C27*5)/100</f>
        <v>21728.855906382785</v>
      </c>
      <c r="E8" s="89">
        <v>0.05</v>
      </c>
    </row>
    <row r="9" spans="2:12" x14ac:dyDescent="0.25">
      <c r="B9" s="88" t="s">
        <v>46</v>
      </c>
      <c r="C9" s="14" t="s">
        <v>59</v>
      </c>
      <c r="D9" s="22">
        <f>(C27*10)/100</f>
        <v>43457.71181276557</v>
      </c>
      <c r="E9" s="89">
        <v>0.1</v>
      </c>
    </row>
    <row r="10" spans="2:12" x14ac:dyDescent="0.25">
      <c r="B10" s="88" t="s">
        <v>48</v>
      </c>
      <c r="C10" s="14" t="s">
        <v>61</v>
      </c>
      <c r="D10" s="22">
        <f>(C27*25)/100</f>
        <v>108644.27953191393</v>
      </c>
      <c r="E10" s="89">
        <v>0.25</v>
      </c>
    </row>
    <row r="11" spans="2:12" x14ac:dyDescent="0.25">
      <c r="B11" s="88" t="s">
        <v>57</v>
      </c>
      <c r="C11" s="14" t="s">
        <v>65</v>
      </c>
      <c r="D11" s="22">
        <f>(C27*20)/100</f>
        <v>86915.423625531141</v>
      </c>
      <c r="E11" s="89">
        <v>0.2</v>
      </c>
    </row>
    <row r="12" spans="2:12" x14ac:dyDescent="0.25">
      <c r="B12" s="88" t="s">
        <v>49</v>
      </c>
      <c r="C12" s="14" t="s">
        <v>62</v>
      </c>
      <c r="D12" s="22">
        <f>(C27*12)/100</f>
        <v>52149.254175318682</v>
      </c>
      <c r="E12" s="89">
        <v>0.12</v>
      </c>
      <c r="I12" s="26"/>
      <c r="J12" s="26"/>
      <c r="K12" s="26"/>
    </row>
    <row r="13" spans="2:12" x14ac:dyDescent="0.25">
      <c r="B13" s="88" t="s">
        <v>50</v>
      </c>
      <c r="C13" s="14" t="s">
        <v>63</v>
      </c>
      <c r="D13" s="22">
        <f>(C27*12)/100</f>
        <v>52149.254175318682</v>
      </c>
      <c r="E13" s="89">
        <v>0.12</v>
      </c>
      <c r="I13" s="26"/>
      <c r="J13" s="26"/>
      <c r="K13" s="26"/>
    </row>
    <row r="14" spans="2:12" ht="15.75" thickBot="1" x14ac:dyDescent="0.3">
      <c r="B14" s="90" t="s">
        <v>51</v>
      </c>
      <c r="C14" s="91" t="s">
        <v>64</v>
      </c>
      <c r="D14" s="92">
        <f>(C27*11)/100</f>
        <v>47803.482994042133</v>
      </c>
      <c r="E14" s="93">
        <v>0.11</v>
      </c>
      <c r="I14" s="26"/>
      <c r="J14" s="26"/>
      <c r="K14" s="26"/>
    </row>
    <row r="15" spans="2:12" ht="15.75" thickBot="1" x14ac:dyDescent="0.3">
      <c r="B15" s="283" t="s">
        <v>123</v>
      </c>
      <c r="C15" s="284"/>
      <c r="D15" s="94">
        <f>SUM(D7:D14)</f>
        <v>434577.1181276557</v>
      </c>
      <c r="E15" s="97">
        <f>SUM(E7:E14)</f>
        <v>1</v>
      </c>
      <c r="I15" s="26"/>
      <c r="J15" s="26"/>
      <c r="K15" s="26"/>
    </row>
    <row r="16" spans="2:12" x14ac:dyDescent="0.25">
      <c r="B16" s="107"/>
      <c r="C16" s="37"/>
      <c r="D16" s="37"/>
      <c r="E16" s="108"/>
      <c r="F16" s="37"/>
      <c r="G16" s="37"/>
      <c r="H16" s="37"/>
      <c r="I16" s="37"/>
      <c r="J16" s="37"/>
      <c r="K16" s="26"/>
    </row>
    <row r="17" spans="2:12" x14ac:dyDescent="0.25">
      <c r="B17" s="222" t="s">
        <v>124</v>
      </c>
      <c r="C17" s="198"/>
      <c r="D17" s="198"/>
      <c r="E17" s="223"/>
      <c r="F17" s="37"/>
      <c r="G17" s="37"/>
      <c r="H17" s="37"/>
      <c r="I17" s="37"/>
      <c r="J17" s="37"/>
      <c r="K17" s="26"/>
      <c r="L17" s="26"/>
    </row>
    <row r="18" spans="2:12" x14ac:dyDescent="0.25">
      <c r="B18" s="222" t="s">
        <v>125</v>
      </c>
      <c r="C18" s="198"/>
      <c r="D18" s="198"/>
      <c r="E18" s="223"/>
      <c r="F18" s="37"/>
      <c r="G18" s="37"/>
      <c r="H18" s="37"/>
      <c r="I18" s="37"/>
      <c r="J18" s="37"/>
      <c r="K18" s="26"/>
      <c r="L18" s="26"/>
    </row>
    <row r="19" spans="2:12" x14ac:dyDescent="0.25">
      <c r="B19" s="224" t="s">
        <v>126</v>
      </c>
      <c r="C19" s="225"/>
      <c r="D19" s="225"/>
      <c r="E19" s="226"/>
      <c r="F19" s="109"/>
      <c r="G19" s="109"/>
      <c r="H19" s="109"/>
      <c r="I19" s="109"/>
      <c r="J19" s="109"/>
      <c r="K19" s="26"/>
      <c r="L19" s="26"/>
    </row>
    <row r="20" spans="2:12" ht="15.75" thickBot="1" x14ac:dyDescent="0.3">
      <c r="B20" s="227" t="s">
        <v>127</v>
      </c>
      <c r="C20" s="228"/>
      <c r="D20" s="228"/>
      <c r="E20" s="229"/>
      <c r="F20" s="37"/>
      <c r="G20" s="37"/>
      <c r="H20" s="37"/>
      <c r="I20" s="37"/>
      <c r="J20" s="37"/>
      <c r="K20" s="26"/>
      <c r="L20" s="26"/>
    </row>
    <row r="21" spans="2:12" x14ac:dyDescent="0.25">
      <c r="F21" s="26"/>
      <c r="G21" s="26"/>
      <c r="H21" s="26"/>
      <c r="I21" s="26"/>
      <c r="J21" s="26"/>
      <c r="K21" s="26"/>
      <c r="L21" s="26"/>
    </row>
    <row r="22" spans="2:12" x14ac:dyDescent="0.25">
      <c r="F22" s="26"/>
      <c r="G22" s="26"/>
      <c r="H22" s="26"/>
      <c r="I22" s="26"/>
      <c r="J22" s="26"/>
      <c r="K22" s="26"/>
      <c r="L22" s="26"/>
    </row>
    <row r="23" spans="2:12" x14ac:dyDescent="0.25">
      <c r="F23" s="26"/>
      <c r="G23" s="26"/>
      <c r="H23" s="26"/>
      <c r="I23" s="26"/>
      <c r="J23" s="26"/>
      <c r="K23" s="26"/>
      <c r="L23" s="26"/>
    </row>
    <row r="24" spans="2:12" x14ac:dyDescent="0.25">
      <c r="F24" s="26"/>
      <c r="G24" s="26"/>
      <c r="H24" s="26"/>
      <c r="I24" s="26"/>
      <c r="J24" s="26"/>
      <c r="K24" s="26"/>
      <c r="L24" s="26"/>
    </row>
    <row r="27" spans="2:12" x14ac:dyDescent="0.25">
      <c r="C27">
        <f>'COMPOSIÇÃO DE PREÇO'!J23</f>
        <v>434577.1181276557</v>
      </c>
    </row>
  </sheetData>
  <mergeCells count="8">
    <mergeCell ref="C1:E1"/>
    <mergeCell ref="B15:C15"/>
    <mergeCell ref="B17:E17"/>
    <mergeCell ref="B18:E18"/>
    <mergeCell ref="B19:E19"/>
    <mergeCell ref="B20:E20"/>
    <mergeCell ref="C5:C6"/>
    <mergeCell ref="B5:B6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45"/>
  <sheetViews>
    <sheetView showGridLines="0" view="pageBreakPreview" zoomScale="90" zoomScaleNormal="90" zoomScaleSheetLayoutView="90" workbookViewId="0">
      <selection activeCell="BK3" sqref="BK3"/>
    </sheetView>
  </sheetViews>
  <sheetFormatPr defaultRowHeight="14.25" x14ac:dyDescent="0.25"/>
  <cols>
    <col min="1" max="1" width="3.28515625" style="113" customWidth="1"/>
    <col min="2" max="2" width="15.140625" style="113" customWidth="1"/>
    <col min="3" max="3" width="35.28515625" style="113" customWidth="1"/>
    <col min="4" max="4" width="18.5703125" style="113" hidden="1" customWidth="1"/>
    <col min="5" max="5" width="15.140625" style="113" hidden="1" customWidth="1"/>
    <col min="6" max="9" width="3.5703125" style="113" customWidth="1"/>
    <col min="10" max="10" width="3.5703125" style="112" customWidth="1"/>
    <col min="11" max="49" width="3.7109375" style="112" customWidth="1"/>
    <col min="50" max="60" width="3.7109375" style="112" hidden="1" customWidth="1"/>
    <col min="61" max="61" width="12.140625" style="112" hidden="1" customWidth="1"/>
    <col min="62" max="62" width="49.5703125" style="112" customWidth="1"/>
    <col min="63" max="63" width="17.5703125" style="112" customWidth="1"/>
    <col min="64" max="64" width="9.140625" style="113"/>
    <col min="65" max="65" width="16.7109375" style="113" customWidth="1"/>
    <col min="66" max="16384" width="9.140625" style="113"/>
  </cols>
  <sheetData>
    <row r="1" spans="2:71" ht="12" customHeight="1" x14ac:dyDescent="0.25">
      <c r="B1" s="37"/>
      <c r="C1" s="37"/>
      <c r="D1" s="37"/>
      <c r="E1" s="37"/>
      <c r="F1" s="37"/>
      <c r="G1" s="37"/>
      <c r="H1" s="37"/>
      <c r="I1" s="37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2:71" ht="66.75" customHeight="1" x14ac:dyDescent="0.25">
      <c r="B2" s="114"/>
      <c r="C2" s="313" t="s">
        <v>96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111"/>
      <c r="AY2" s="111"/>
      <c r="AZ2" s="111"/>
      <c r="BA2" s="111"/>
      <c r="BB2" s="306"/>
      <c r="BC2" s="307"/>
      <c r="BD2" s="307"/>
      <c r="BE2" s="308"/>
      <c r="BF2" s="307"/>
      <c r="BG2" s="307"/>
      <c r="BH2" s="307"/>
      <c r="BI2" s="309"/>
    </row>
    <row r="3" spans="2:71" ht="19.5" customHeight="1" x14ac:dyDescent="0.25">
      <c r="B3" s="115" t="s">
        <v>128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37"/>
      <c r="AY3" s="37"/>
      <c r="AZ3" s="37"/>
      <c r="BA3" s="37"/>
      <c r="BB3" s="117"/>
      <c r="BC3" s="106"/>
      <c r="BD3" s="106"/>
      <c r="BE3" s="118"/>
      <c r="BF3" s="106"/>
      <c r="BG3" s="106"/>
      <c r="BH3" s="106"/>
      <c r="BI3" s="110"/>
      <c r="BJ3" s="113"/>
      <c r="BK3" s="113"/>
    </row>
    <row r="4" spans="2:71" ht="6.75" customHeight="1" x14ac:dyDescent="0.25">
      <c r="B4" s="119"/>
      <c r="C4" s="103"/>
      <c r="D4" s="103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37"/>
      <c r="AY4" s="37"/>
      <c r="AZ4" s="37"/>
      <c r="BA4" s="37"/>
      <c r="BB4" s="117"/>
      <c r="BC4" s="106"/>
      <c r="BD4" s="106"/>
      <c r="BE4" s="118"/>
      <c r="BF4" s="106"/>
      <c r="BG4" s="106"/>
      <c r="BH4" s="106"/>
      <c r="BI4" s="110"/>
      <c r="BJ4" s="113"/>
      <c r="BK4" s="113"/>
    </row>
    <row r="5" spans="2:71" ht="19.5" customHeight="1" x14ac:dyDescent="0.25">
      <c r="B5" s="119" t="s">
        <v>121</v>
      </c>
      <c r="C5" s="103" t="s">
        <v>129</v>
      </c>
      <c r="D5" s="103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108"/>
      <c r="BJ5" s="113"/>
      <c r="BK5" s="113"/>
    </row>
    <row r="6" spans="2:71" ht="19.5" customHeight="1" x14ac:dyDescent="0.25">
      <c r="B6" s="104"/>
      <c r="D6" s="103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113"/>
      <c r="BK6" s="113"/>
    </row>
    <row r="7" spans="2:71" ht="19.5" customHeight="1" x14ac:dyDescent="0.25">
      <c r="B7" s="296" t="s">
        <v>130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8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1"/>
      <c r="BK7" s="121"/>
      <c r="BL7" s="122"/>
      <c r="BM7" s="122"/>
      <c r="BN7" s="122"/>
      <c r="BO7" s="122"/>
      <c r="BP7" s="122"/>
      <c r="BQ7" s="122"/>
      <c r="BR7" s="122"/>
      <c r="BS7" s="123"/>
    </row>
    <row r="8" spans="2:71" ht="19.5" customHeight="1" x14ac:dyDescent="0.25">
      <c r="B8" s="310" t="s">
        <v>131</v>
      </c>
      <c r="C8" s="310" t="s">
        <v>132</v>
      </c>
      <c r="D8" s="124" t="s">
        <v>133</v>
      </c>
      <c r="E8" s="124" t="s">
        <v>134</v>
      </c>
      <c r="F8" s="285" t="s">
        <v>135</v>
      </c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7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6"/>
      <c r="BK8" s="121"/>
      <c r="BL8" s="122"/>
      <c r="BM8" s="122"/>
      <c r="BN8" s="122"/>
      <c r="BO8" s="122"/>
      <c r="BP8" s="122"/>
      <c r="BQ8" s="122"/>
      <c r="BR8" s="122"/>
      <c r="BS8" s="123"/>
    </row>
    <row r="9" spans="2:71" ht="19.5" customHeight="1" x14ac:dyDescent="0.25">
      <c r="B9" s="311"/>
      <c r="C9" s="311"/>
      <c r="D9" s="125" t="s">
        <v>136</v>
      </c>
      <c r="E9" s="125" t="s">
        <v>45</v>
      </c>
      <c r="F9" s="285">
        <v>1</v>
      </c>
      <c r="G9" s="286"/>
      <c r="H9" s="286"/>
      <c r="I9" s="287"/>
      <c r="J9" s="285">
        <v>2</v>
      </c>
      <c r="K9" s="286"/>
      <c r="L9" s="286"/>
      <c r="M9" s="287"/>
      <c r="N9" s="285">
        <v>3</v>
      </c>
      <c r="O9" s="286"/>
      <c r="P9" s="286"/>
      <c r="Q9" s="287"/>
      <c r="R9" s="285">
        <v>4</v>
      </c>
      <c r="S9" s="286"/>
      <c r="T9" s="286"/>
      <c r="U9" s="287"/>
      <c r="V9" s="285">
        <v>5</v>
      </c>
      <c r="W9" s="286"/>
      <c r="X9" s="286"/>
      <c r="Y9" s="287"/>
      <c r="Z9" s="285">
        <v>6</v>
      </c>
      <c r="AA9" s="286"/>
      <c r="AB9" s="286"/>
      <c r="AC9" s="287"/>
      <c r="AD9" s="285">
        <v>7</v>
      </c>
      <c r="AE9" s="286"/>
      <c r="AF9" s="286"/>
      <c r="AG9" s="287"/>
      <c r="AH9" s="285">
        <v>8</v>
      </c>
      <c r="AI9" s="286"/>
      <c r="AJ9" s="286"/>
      <c r="AK9" s="287"/>
      <c r="AL9" s="285">
        <v>9</v>
      </c>
      <c r="AM9" s="286"/>
      <c r="AN9" s="286"/>
      <c r="AO9" s="287"/>
      <c r="AP9" s="285">
        <v>10</v>
      </c>
      <c r="AQ9" s="286"/>
      <c r="AR9" s="286"/>
      <c r="AS9" s="287"/>
      <c r="AT9" s="285">
        <v>11</v>
      </c>
      <c r="AU9" s="286"/>
      <c r="AV9" s="286"/>
      <c r="AW9" s="287"/>
      <c r="AX9" s="125">
        <v>7</v>
      </c>
      <c r="AY9" s="125"/>
      <c r="AZ9" s="125">
        <v>8</v>
      </c>
      <c r="BA9" s="125"/>
      <c r="BB9" s="125">
        <v>9</v>
      </c>
      <c r="BC9" s="125"/>
      <c r="BD9" s="125">
        <v>10</v>
      </c>
      <c r="BE9" s="125"/>
      <c r="BF9" s="125">
        <v>11</v>
      </c>
      <c r="BG9" s="125"/>
      <c r="BH9" s="125">
        <v>12</v>
      </c>
      <c r="BI9" s="125"/>
      <c r="BJ9" s="121"/>
      <c r="BK9" s="121"/>
      <c r="BL9" s="122"/>
      <c r="BM9" s="122"/>
      <c r="BN9" s="122"/>
      <c r="BO9" s="122"/>
      <c r="BP9" s="122"/>
      <c r="BQ9" s="122"/>
      <c r="BR9" s="122"/>
      <c r="BS9" s="123"/>
    </row>
    <row r="10" spans="2:71" ht="19.5" customHeight="1" x14ac:dyDescent="0.25">
      <c r="B10" s="312"/>
      <c r="C10" s="312"/>
      <c r="D10" s="125"/>
      <c r="E10" s="125"/>
      <c r="F10" s="125"/>
      <c r="G10" s="125"/>
      <c r="H10" s="125"/>
      <c r="I10" s="125"/>
      <c r="J10" s="127"/>
      <c r="K10" s="127"/>
      <c r="L10" s="127"/>
      <c r="M10" s="127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9"/>
      <c r="BJ10" s="121" t="s">
        <v>137</v>
      </c>
      <c r="BK10" s="121"/>
      <c r="BL10" s="122"/>
      <c r="BM10" s="122"/>
      <c r="BN10" s="122"/>
      <c r="BO10" s="122"/>
      <c r="BP10" s="122"/>
      <c r="BQ10" s="122"/>
      <c r="BR10" s="122"/>
      <c r="BS10" s="123"/>
    </row>
    <row r="11" spans="2:71" ht="32.25" customHeight="1" x14ac:dyDescent="0.25">
      <c r="B11" s="130" t="s">
        <v>138</v>
      </c>
      <c r="C11" s="131" t="s">
        <v>58</v>
      </c>
      <c r="D11" s="132">
        <v>474604.94</v>
      </c>
      <c r="E11" s="133" t="e">
        <f>D11/$D$27</f>
        <v>#REF!</v>
      </c>
      <c r="F11" s="134"/>
      <c r="G11" s="135"/>
      <c r="H11" s="136"/>
      <c r="I11" s="137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40"/>
      <c r="BJ11" s="123" t="s">
        <v>139</v>
      </c>
      <c r="BK11" s="121"/>
      <c r="BL11" s="122"/>
      <c r="BM11" s="122"/>
      <c r="BN11" s="122"/>
      <c r="BO11" s="122"/>
      <c r="BP11" s="122"/>
      <c r="BQ11" s="122"/>
      <c r="BR11" s="122"/>
      <c r="BS11" s="123"/>
    </row>
    <row r="12" spans="2:71" ht="19.5" customHeight="1" x14ac:dyDescent="0.25">
      <c r="B12" s="141"/>
      <c r="C12" s="142"/>
      <c r="D12" s="143"/>
      <c r="E12" s="141"/>
      <c r="F12" s="144"/>
      <c r="G12" s="145"/>
      <c r="H12" s="146"/>
      <c r="I12" s="147"/>
      <c r="J12" s="148"/>
      <c r="K12" s="149"/>
      <c r="L12" s="150"/>
      <c r="M12" s="151"/>
      <c r="N12" s="145"/>
      <c r="O12" s="146"/>
      <c r="P12" s="145"/>
      <c r="Q12" s="145"/>
      <c r="R12" s="145"/>
      <c r="S12" s="145"/>
      <c r="T12" s="146"/>
      <c r="U12" s="145"/>
      <c r="V12" s="145"/>
      <c r="W12" s="146"/>
      <c r="X12" s="145"/>
      <c r="Y12" s="145"/>
      <c r="Z12" s="145"/>
      <c r="AA12" s="146"/>
      <c r="AB12" s="145"/>
      <c r="AC12" s="146"/>
      <c r="AD12" s="152"/>
      <c r="AE12" s="152"/>
      <c r="AF12" s="152"/>
      <c r="AG12" s="152"/>
      <c r="AH12" s="152"/>
      <c r="AI12" s="152"/>
      <c r="AJ12" s="152"/>
      <c r="AK12" s="152"/>
      <c r="AL12" s="152"/>
      <c r="AM12" s="145"/>
      <c r="AN12" s="146"/>
      <c r="AO12" s="152"/>
      <c r="AP12" s="145"/>
      <c r="AQ12" s="146"/>
      <c r="AR12" s="145"/>
      <c r="AS12" s="146"/>
      <c r="AT12" s="145"/>
      <c r="AU12" s="146"/>
      <c r="AV12" s="152"/>
      <c r="AW12" s="145"/>
      <c r="AX12" s="153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54"/>
      <c r="BJ12" s="123"/>
      <c r="BK12" s="121"/>
      <c r="BL12" s="122"/>
      <c r="BM12" s="122"/>
      <c r="BN12" s="122"/>
      <c r="BO12" s="122"/>
      <c r="BP12" s="122"/>
      <c r="BQ12" s="122"/>
      <c r="BR12" s="122"/>
      <c r="BS12" s="123"/>
    </row>
    <row r="13" spans="2:71" ht="19.5" customHeight="1" x14ac:dyDescent="0.25">
      <c r="B13" s="130" t="s">
        <v>140</v>
      </c>
      <c r="C13" s="131" t="s">
        <v>60</v>
      </c>
      <c r="D13" s="132">
        <v>474604.94</v>
      </c>
      <c r="E13" s="133" t="e">
        <f>D13/$D$27</f>
        <v>#REF!</v>
      </c>
      <c r="F13" s="133"/>
      <c r="G13" s="133"/>
      <c r="H13" s="133"/>
      <c r="I13" s="133"/>
      <c r="J13" s="135"/>
      <c r="K13" s="136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40"/>
      <c r="BJ13" s="123" t="s">
        <v>168</v>
      </c>
      <c r="BK13" s="123"/>
      <c r="BL13" s="123"/>
      <c r="BM13" s="123"/>
      <c r="BN13" s="123"/>
      <c r="BO13" s="123"/>
      <c r="BP13" s="123"/>
      <c r="BQ13" s="123"/>
      <c r="BR13" s="123"/>
      <c r="BS13" s="123"/>
    </row>
    <row r="14" spans="2:71" ht="19.5" customHeight="1" x14ac:dyDescent="0.25">
      <c r="B14" s="141"/>
      <c r="C14" s="142"/>
      <c r="D14" s="143"/>
      <c r="E14" s="141"/>
      <c r="F14" s="152"/>
      <c r="G14" s="152"/>
      <c r="H14" s="152"/>
      <c r="I14" s="152"/>
      <c r="J14" s="152"/>
      <c r="K14" s="145"/>
      <c r="L14" s="149"/>
      <c r="M14" s="150"/>
      <c r="N14" s="151"/>
      <c r="O14" s="145"/>
      <c r="P14" s="145"/>
      <c r="Q14" s="145"/>
      <c r="R14" s="145"/>
      <c r="S14" s="145"/>
      <c r="T14" s="145"/>
      <c r="U14" s="145"/>
      <c r="V14" s="145"/>
      <c r="W14" s="146"/>
      <c r="X14" s="145"/>
      <c r="Y14" s="145"/>
      <c r="Z14" s="145"/>
      <c r="AA14" s="146"/>
      <c r="AB14" s="145"/>
      <c r="AC14" s="146"/>
      <c r="AD14" s="152"/>
      <c r="AE14" s="152"/>
      <c r="AF14" s="152"/>
      <c r="AG14" s="152"/>
      <c r="AH14" s="152"/>
      <c r="AI14" s="152"/>
      <c r="AJ14" s="152"/>
      <c r="AK14" s="152"/>
      <c r="AL14" s="152"/>
      <c r="AM14" s="145"/>
      <c r="AN14" s="146"/>
      <c r="AO14" s="152"/>
      <c r="AP14" s="145"/>
      <c r="AQ14" s="146"/>
      <c r="AR14" s="145"/>
      <c r="AS14" s="146"/>
      <c r="AT14" s="145"/>
      <c r="AU14" s="146"/>
      <c r="AV14" s="152"/>
      <c r="AW14" s="145"/>
      <c r="AX14" s="153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54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</row>
    <row r="15" spans="2:71" ht="19.5" customHeight="1" x14ac:dyDescent="0.25">
      <c r="B15" s="130" t="s">
        <v>141</v>
      </c>
      <c r="C15" s="131" t="s">
        <v>59</v>
      </c>
      <c r="D15" s="132" t="e">
        <v>#REF!</v>
      </c>
      <c r="E15" s="133" t="e">
        <f>D15/D27</f>
        <v>#REF!</v>
      </c>
      <c r="F15" s="133"/>
      <c r="G15" s="133"/>
      <c r="H15" s="133"/>
      <c r="I15" s="133"/>
      <c r="J15" s="138"/>
      <c r="K15" s="136"/>
      <c r="L15" s="137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40"/>
      <c r="BJ15" s="123" t="s">
        <v>168</v>
      </c>
      <c r="BK15" s="113"/>
    </row>
    <row r="16" spans="2:71" ht="19.5" customHeight="1" x14ac:dyDescent="0.25">
      <c r="B16" s="155"/>
      <c r="C16" s="156"/>
      <c r="D16" s="156"/>
      <c r="E16" s="156"/>
      <c r="F16" s="152"/>
      <c r="G16" s="152"/>
      <c r="H16" s="152"/>
      <c r="I16" s="152"/>
      <c r="J16" s="152"/>
      <c r="K16" s="145"/>
      <c r="L16" s="146"/>
      <c r="M16" s="149"/>
      <c r="N16" s="150"/>
      <c r="O16" s="151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5"/>
      <c r="AX16" s="157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40"/>
      <c r="BJ16" s="113"/>
      <c r="BK16" s="113"/>
    </row>
    <row r="17" spans="2:63" ht="19.5" customHeight="1" x14ac:dyDescent="0.25">
      <c r="B17" s="130" t="s">
        <v>144</v>
      </c>
      <c r="C17" s="131" t="s">
        <v>142</v>
      </c>
      <c r="D17" s="132" t="e">
        <v>#REF!</v>
      </c>
      <c r="E17" s="133" t="e">
        <f>D17/D27</f>
        <v>#REF!</v>
      </c>
      <c r="F17" s="133"/>
      <c r="G17" s="133"/>
      <c r="H17" s="133"/>
      <c r="I17" s="133"/>
      <c r="J17" s="138"/>
      <c r="K17" s="138"/>
      <c r="L17" s="138"/>
      <c r="M17" s="135"/>
      <c r="N17" s="135"/>
      <c r="O17" s="135"/>
      <c r="P17" s="136"/>
      <c r="Q17" s="136"/>
      <c r="R17" s="136"/>
      <c r="S17" s="137"/>
      <c r="T17" s="137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40"/>
      <c r="BJ17" s="113" t="s">
        <v>145</v>
      </c>
      <c r="BK17" s="113"/>
    </row>
    <row r="18" spans="2:63" ht="19.5" customHeight="1" x14ac:dyDescent="0.25">
      <c r="B18" s="155"/>
      <c r="C18" s="156"/>
      <c r="D18" s="156"/>
      <c r="E18" s="156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48"/>
      <c r="V18" s="149"/>
      <c r="W18" s="150"/>
      <c r="X18" s="151"/>
      <c r="Y18" s="158"/>
      <c r="Z18" s="159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54"/>
      <c r="BJ18" s="160"/>
      <c r="BK18" s="113"/>
    </row>
    <row r="19" spans="2:63" ht="19.5" customHeight="1" x14ac:dyDescent="0.25">
      <c r="B19" s="130" t="s">
        <v>146</v>
      </c>
      <c r="C19" s="131" t="s">
        <v>65</v>
      </c>
      <c r="D19" s="132" t="e">
        <v>#REF!</v>
      </c>
      <c r="E19" s="133" t="e">
        <f>D19/D27</f>
        <v>#REF!</v>
      </c>
      <c r="F19" s="133"/>
      <c r="G19" s="133"/>
      <c r="H19" s="133"/>
      <c r="I19" s="133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7"/>
      <c r="V19" s="137"/>
      <c r="W19" s="137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40"/>
      <c r="BJ19" s="113" t="s">
        <v>143</v>
      </c>
      <c r="BK19" s="113"/>
    </row>
    <row r="20" spans="2:63" ht="19.5" customHeight="1" x14ac:dyDescent="0.25">
      <c r="B20" s="155"/>
      <c r="C20" s="156"/>
      <c r="D20" s="156"/>
      <c r="E20" s="156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49"/>
      <c r="Y20" s="149"/>
      <c r="Z20" s="150"/>
      <c r="AA20" s="151"/>
      <c r="AB20" s="158"/>
      <c r="AC20" s="159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45"/>
      <c r="AX20" s="153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40"/>
      <c r="BJ20" s="113"/>
      <c r="BK20" s="113"/>
    </row>
    <row r="21" spans="2:63" ht="19.5" customHeight="1" x14ac:dyDescent="0.25">
      <c r="B21" s="130" t="s">
        <v>148</v>
      </c>
      <c r="C21" s="131" t="s">
        <v>147</v>
      </c>
      <c r="D21" s="132" t="e">
        <v>#REF!</v>
      </c>
      <c r="E21" s="133" t="e">
        <f>D21/D27</f>
        <v>#REF!</v>
      </c>
      <c r="F21" s="133"/>
      <c r="G21" s="133"/>
      <c r="H21" s="133"/>
      <c r="I21" s="133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6"/>
      <c r="AD21" s="136"/>
      <c r="AE21" s="136"/>
      <c r="AF21" s="136"/>
      <c r="AG21" s="137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40"/>
      <c r="BJ21" s="113" t="s">
        <v>143</v>
      </c>
      <c r="BK21" s="113"/>
    </row>
    <row r="22" spans="2:63" ht="19.5" customHeight="1" x14ac:dyDescent="0.25">
      <c r="B22" s="155"/>
      <c r="C22" s="156"/>
      <c r="D22" s="156"/>
      <c r="E22" s="156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49"/>
      <c r="AI22" s="149"/>
      <c r="AJ22" s="150"/>
      <c r="AK22" s="151"/>
      <c r="AL22" s="161"/>
      <c r="AM22" s="161"/>
      <c r="AN22" s="161"/>
      <c r="AO22" s="161"/>
      <c r="AP22" s="144"/>
      <c r="AQ22" s="152"/>
      <c r="AR22" s="152"/>
      <c r="AS22" s="152"/>
      <c r="AT22" s="145"/>
      <c r="AU22" s="146"/>
      <c r="AV22" s="145"/>
      <c r="AW22" s="162"/>
      <c r="AX22" s="153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40"/>
      <c r="BJ22" s="113"/>
      <c r="BK22" s="113"/>
    </row>
    <row r="23" spans="2:63" ht="19.5" customHeight="1" x14ac:dyDescent="0.25">
      <c r="B23" s="130" t="s">
        <v>150</v>
      </c>
      <c r="C23" s="131" t="s">
        <v>149</v>
      </c>
      <c r="D23" s="132" t="e">
        <v>#REF!</v>
      </c>
      <c r="E23" s="133" t="e">
        <f>D23/D27</f>
        <v>#REF!</v>
      </c>
      <c r="F23" s="133"/>
      <c r="G23" s="133"/>
      <c r="H23" s="133"/>
      <c r="I23" s="133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63"/>
      <c r="AQ23" s="136"/>
      <c r="AR23" s="137"/>
      <c r="AS23" s="138"/>
      <c r="AT23" s="138"/>
      <c r="AU23" s="138"/>
      <c r="AV23" s="138"/>
      <c r="AW23" s="138"/>
      <c r="AX23" s="164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40"/>
      <c r="BJ23" s="113" t="s">
        <v>139</v>
      </c>
      <c r="BK23" s="113"/>
    </row>
    <row r="24" spans="2:63" ht="19.5" customHeight="1" x14ac:dyDescent="0.25">
      <c r="B24" s="155"/>
      <c r="C24" s="156"/>
      <c r="D24" s="156"/>
      <c r="E24" s="156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49"/>
      <c r="AT24" s="150"/>
      <c r="AU24" s="151"/>
      <c r="AV24" s="144"/>
      <c r="AW24" s="145"/>
      <c r="AX24" s="153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40"/>
      <c r="BJ24" s="113"/>
      <c r="BK24" s="113"/>
    </row>
    <row r="25" spans="2:63" ht="19.5" customHeight="1" x14ac:dyDescent="0.25">
      <c r="B25" s="130" t="s">
        <v>167</v>
      </c>
      <c r="C25" s="131" t="s">
        <v>64</v>
      </c>
      <c r="D25" s="132" t="e">
        <v>#REF!</v>
      </c>
      <c r="E25" s="133" t="e">
        <f>D25/D27</f>
        <v>#REF!</v>
      </c>
      <c r="F25" s="133"/>
      <c r="G25" s="133"/>
      <c r="H25" s="133"/>
      <c r="I25" s="133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65"/>
      <c r="AL25" s="166"/>
      <c r="AM25" s="166"/>
      <c r="AN25" s="167"/>
      <c r="AO25" s="167"/>
      <c r="AP25" s="167"/>
      <c r="AQ25" s="137"/>
      <c r="AR25" s="136"/>
      <c r="AS25" s="138"/>
      <c r="AT25" s="138"/>
      <c r="AU25" s="138"/>
      <c r="AV25" s="138"/>
      <c r="AW25" s="13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40"/>
      <c r="BJ25" s="113" t="s">
        <v>139</v>
      </c>
      <c r="BK25" s="113"/>
    </row>
    <row r="26" spans="2:63" ht="19.5" customHeight="1" thickBot="1" x14ac:dyDescent="0.3">
      <c r="B26" s="155"/>
      <c r="C26" s="156"/>
      <c r="D26" s="156"/>
      <c r="E26" s="156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49"/>
      <c r="AT26" s="150"/>
      <c r="AU26" s="151"/>
      <c r="AV26" s="144"/>
      <c r="AW26" s="145"/>
      <c r="AX26" s="153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54"/>
      <c r="BJ26" s="160"/>
      <c r="BK26" s="113"/>
    </row>
    <row r="27" spans="2:63" s="112" customFormat="1" ht="19.5" customHeight="1" x14ac:dyDescent="0.25">
      <c r="B27" s="295" t="s">
        <v>151</v>
      </c>
      <c r="C27" s="295"/>
      <c r="D27" s="168" t="e">
        <f>D13+D15+D17+D19+D23+D25+#REF!+#REF!+#REF!+#REF!+#REF!+D21</f>
        <v>#REF!</v>
      </c>
      <c r="E27" s="169" t="e">
        <f>#REF!+#REF!+#REF!+#REF!+#REF!+E25+E23+E13+E15+E17+E19+E21</f>
        <v>#REF!</v>
      </c>
      <c r="F27" s="314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6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1"/>
      <c r="BJ27" s="113"/>
      <c r="BK27" s="113"/>
    </row>
    <row r="28" spans="2:63" s="112" customFormat="1" ht="19.5" customHeight="1" x14ac:dyDescent="0.25">
      <c r="B28" s="113"/>
      <c r="C28" s="113"/>
      <c r="D28" s="113"/>
      <c r="E28" s="113"/>
      <c r="F28" s="113"/>
      <c r="G28" s="113"/>
      <c r="H28" s="113"/>
      <c r="I28" s="113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</row>
    <row r="29" spans="2:63" s="112" customFormat="1" ht="19.5" customHeight="1" x14ac:dyDescent="0.25">
      <c r="B29" s="173"/>
      <c r="C29" s="174"/>
      <c r="D29" s="173"/>
      <c r="E29" s="173"/>
      <c r="F29" s="173"/>
      <c r="G29" s="173"/>
      <c r="H29" s="173"/>
      <c r="I29" s="173"/>
      <c r="J29" s="299" t="s">
        <v>152</v>
      </c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1"/>
      <c r="AX29" s="175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7"/>
      <c r="BK29" s="173"/>
    </row>
    <row r="30" spans="2:63" s="112" customFormat="1" ht="3" customHeight="1" x14ac:dyDescent="0.25">
      <c r="B30" s="103"/>
      <c r="C30" s="178"/>
      <c r="D30" s="103" t="s">
        <v>124</v>
      </c>
      <c r="E30" s="113"/>
      <c r="F30" s="113"/>
      <c r="G30" s="113"/>
      <c r="H30" s="113"/>
      <c r="I30" s="113"/>
      <c r="J30" s="103"/>
      <c r="K30" s="103"/>
      <c r="L30" s="103"/>
      <c r="M30" s="103"/>
      <c r="N30" s="103"/>
      <c r="O30" s="103"/>
      <c r="P30" s="103"/>
      <c r="Q30" s="103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79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</row>
    <row r="31" spans="2:63" s="112" customFormat="1" ht="19.5" customHeight="1" x14ac:dyDescent="0.25">
      <c r="B31" s="103"/>
      <c r="C31" s="180"/>
      <c r="D31" s="181" t="s">
        <v>153</v>
      </c>
      <c r="E31" s="182"/>
      <c r="F31" s="182"/>
      <c r="G31" s="182"/>
      <c r="H31" s="182"/>
      <c r="I31" s="182"/>
      <c r="J31" s="183"/>
      <c r="K31" s="302" t="s">
        <v>154</v>
      </c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</row>
    <row r="32" spans="2:63" s="112" customFormat="1" x14ac:dyDescent="0.25">
      <c r="B32" s="103"/>
      <c r="C32" s="180"/>
      <c r="D32" s="103"/>
      <c r="E32" s="113"/>
      <c r="F32" s="113"/>
      <c r="G32" s="113"/>
      <c r="H32" s="113"/>
      <c r="I32" s="113"/>
      <c r="J32" s="18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5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</row>
    <row r="33" spans="2:63" ht="19.5" customHeight="1" x14ac:dyDescent="0.25">
      <c r="B33" s="104"/>
      <c r="C33" s="180"/>
      <c r="D33" s="104" t="s">
        <v>155</v>
      </c>
      <c r="J33" s="185"/>
      <c r="K33" s="288" t="s">
        <v>156</v>
      </c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9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</row>
    <row r="34" spans="2:63" ht="19.5" customHeight="1" x14ac:dyDescent="0.25">
      <c r="B34" s="103"/>
      <c r="C34" s="180"/>
      <c r="D34" s="103" t="s">
        <v>157</v>
      </c>
      <c r="J34" s="186"/>
      <c r="K34" s="290" t="s">
        <v>158</v>
      </c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1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</row>
    <row r="35" spans="2:63" ht="19.5" customHeight="1" x14ac:dyDescent="0.25">
      <c r="B35" s="103"/>
      <c r="C35" s="187"/>
      <c r="D35" s="103" t="s">
        <v>159</v>
      </c>
      <c r="J35" s="188"/>
      <c r="K35" s="288" t="s">
        <v>160</v>
      </c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9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</row>
    <row r="36" spans="2:63" ht="19.5" customHeight="1" x14ac:dyDescent="0.25">
      <c r="C36" s="180"/>
      <c r="J36" s="189"/>
      <c r="K36" s="288" t="s">
        <v>161</v>
      </c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9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</row>
    <row r="37" spans="2:63" ht="19.5" customHeight="1" x14ac:dyDescent="0.25">
      <c r="C37" s="180"/>
      <c r="J37" s="190"/>
      <c r="K37" s="288" t="s">
        <v>162</v>
      </c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9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</row>
    <row r="38" spans="2:63" ht="19.5" customHeight="1" x14ac:dyDescent="0.25">
      <c r="C38" s="180"/>
      <c r="J38" s="191"/>
      <c r="K38" s="288" t="s">
        <v>163</v>
      </c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9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</row>
    <row r="39" spans="2:63" ht="19.5" customHeight="1" x14ac:dyDescent="0.25">
      <c r="C39" s="180"/>
      <c r="J39" s="192"/>
      <c r="K39" s="290" t="s">
        <v>164</v>
      </c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1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</row>
    <row r="40" spans="2:63" ht="19.5" customHeight="1" x14ac:dyDescent="0.25">
      <c r="C40" s="180"/>
      <c r="J40" s="193"/>
      <c r="K40" s="288" t="s">
        <v>165</v>
      </c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9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</row>
    <row r="41" spans="2:63" ht="19.5" customHeight="1" x14ac:dyDescent="0.25">
      <c r="C41" s="180"/>
      <c r="J41" s="194"/>
      <c r="K41" s="290" t="s">
        <v>166</v>
      </c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1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</row>
    <row r="42" spans="2:63" ht="19.5" customHeight="1" x14ac:dyDescent="0.25">
      <c r="C42" s="180"/>
      <c r="J42" s="195"/>
      <c r="K42" s="288" t="s">
        <v>169</v>
      </c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9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</row>
    <row r="43" spans="2:63" ht="19.5" customHeight="1" x14ac:dyDescent="0.25">
      <c r="C43" s="180"/>
      <c r="J43" s="196"/>
      <c r="K43" s="288" t="s">
        <v>170</v>
      </c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9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</row>
    <row r="44" spans="2:63" ht="3" customHeight="1" x14ac:dyDescent="0.25">
      <c r="C44" s="178"/>
      <c r="J44" s="113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13"/>
      <c r="AQ44" s="113"/>
      <c r="AR44" s="113"/>
      <c r="AS44" s="113"/>
      <c r="AT44" s="113"/>
      <c r="AU44" s="113"/>
      <c r="AV44" s="113"/>
      <c r="AW44" s="178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</row>
    <row r="45" spans="2:63" ht="3" customHeight="1" x14ac:dyDescent="0.25">
      <c r="J45" s="292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4"/>
    </row>
  </sheetData>
  <mergeCells count="34">
    <mergeCell ref="BB2:BD2"/>
    <mergeCell ref="BE2:BI2"/>
    <mergeCell ref="B7:AW7"/>
    <mergeCell ref="B8:B10"/>
    <mergeCell ref="C8:C10"/>
    <mergeCell ref="J9:M9"/>
    <mergeCell ref="N9:Q9"/>
    <mergeCell ref="R9:U9"/>
    <mergeCell ref="C2:AW2"/>
    <mergeCell ref="B27:C27"/>
    <mergeCell ref="J29:AW29"/>
    <mergeCell ref="K31:AW32"/>
    <mergeCell ref="K33:AW33"/>
    <mergeCell ref="F27:AW27"/>
    <mergeCell ref="J45:AW45"/>
    <mergeCell ref="F9:I9"/>
    <mergeCell ref="K34:AW34"/>
    <mergeCell ref="K35:AW35"/>
    <mergeCell ref="K36:AW36"/>
    <mergeCell ref="K37:AW37"/>
    <mergeCell ref="K38:AW38"/>
    <mergeCell ref="K39:AW39"/>
    <mergeCell ref="AT9:AW9"/>
    <mergeCell ref="V9:Y9"/>
    <mergeCell ref="Z9:AC9"/>
    <mergeCell ref="AD9:AG9"/>
    <mergeCell ref="AH9:AK9"/>
    <mergeCell ref="AL9:AO9"/>
    <mergeCell ref="AP9:AS9"/>
    <mergeCell ref="F8:AW8"/>
    <mergeCell ref="K40:AW40"/>
    <mergeCell ref="K41:AW41"/>
    <mergeCell ref="K42:AW42"/>
    <mergeCell ref="K43:AW4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Capa</vt:lpstr>
      <vt:lpstr>Definições</vt:lpstr>
      <vt:lpstr>COMPOSIÇÃO DE PREÇO</vt:lpstr>
      <vt:lpstr>MEMORIA DE CALCULO</vt:lpstr>
      <vt:lpstr>PREÇO POR PRODUTO</vt:lpstr>
      <vt:lpstr>Cronograma</vt:lpstr>
      <vt:lpstr>Capa!Area_de_impressao</vt:lpstr>
      <vt:lpstr>'COMPOSIÇÃO DE PREÇO'!Area_de_impressao</vt:lpstr>
      <vt:lpstr>Cronograma!Area_de_impressao</vt:lpstr>
      <vt:lpstr>Definições!Area_de_impressao</vt:lpstr>
      <vt:lpstr>'MEMORIA DE CALCULO'!Area_de_impressao</vt:lpstr>
      <vt:lpstr>'PREÇO POR PRODUTO'!Area_de_impressao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tayna.conde</dc:creator>
  <cp:lastModifiedBy>Daniela</cp:lastModifiedBy>
  <cp:lastPrinted>2019-12-20T18:07:22Z</cp:lastPrinted>
  <dcterms:created xsi:type="dcterms:W3CDTF">2018-09-19T12:23:21Z</dcterms:created>
  <dcterms:modified xsi:type="dcterms:W3CDTF">2019-12-20T18:17:11Z</dcterms:modified>
</cp:coreProperties>
</file>