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Prefeitura\Praça Dornelas 2020\documentação final\"/>
    </mc:Choice>
  </mc:AlternateContent>
  <xr:revisionPtr revIDLastSave="0" documentId="13_ncr:1_{A7F59494-C0FC-4056-B100-727F3BC7B80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lanilha Orcamentaria" sheetId="6" r:id="rId1"/>
    <sheet name="Cronograma" sheetId="7" r:id="rId2"/>
    <sheet name="Memória de Cálculo" sheetId="8" r:id="rId3"/>
    <sheet name="BDI" sheetId="9" r:id="rId4"/>
    <sheet name="CCU" sheetId="10" r:id="rId5"/>
  </sheets>
  <externalReferences>
    <externalReference r:id="rId6"/>
  </externalReferences>
  <definedNames>
    <definedName name="_xlnm.Print_Area" localSheetId="3">BDI!$A$1:$J$40</definedName>
    <definedName name="_xlnm.Print_Area" localSheetId="4">CCU!$A$1:$J$30</definedName>
    <definedName name="_xlnm.Print_Area" localSheetId="1">Cronograma!$A$1:$H$33</definedName>
    <definedName name="_xlnm.Print_Area" localSheetId="2">'Memória de Cálculo'!$A$1:$J$70</definedName>
    <definedName name="_xlnm.Print_Area" localSheetId="0">'Planilha Orcamentaria'!$A$1:$J$70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Orcamentaria'!$F$8</definedName>
    <definedName name="REFERENCIA.Descricao" hidden="1">IF(ISNUMBER('Planilha Orcamentaria'!$Z1),OFFSET(INDIRECT(ORÇAMENTO.BancoRef),'Planilha Orcamentaria'!$Z1-1,3,1),'Planilha Orcamentaria'!$Z1)</definedName>
    <definedName name="_xlnm.Print_Titles" localSheetId="3">BDI!$1:$8</definedName>
    <definedName name="_xlnm.Print_Titles" localSheetId="4">CCU!$1:$8</definedName>
    <definedName name="_xlnm.Print_Titles" localSheetId="1">Cronograma!$1:$6</definedName>
    <definedName name="_xlnm.Print_Titles" localSheetId="2">'Memória de Cálculo'!$1:$10</definedName>
    <definedName name="_xlnm.Print_Titles" localSheetId="0">'Planilha Orcamentaria'!$1:$10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1" i="6" l="1"/>
  <c r="I54" i="6"/>
  <c r="I51" i="6"/>
  <c r="I39" i="6"/>
  <c r="I29" i="6"/>
  <c r="I23" i="6"/>
  <c r="I11" i="6"/>
  <c r="J11" i="6"/>
  <c r="J29" i="6"/>
  <c r="F38" i="6"/>
  <c r="I38" i="6" s="1"/>
  <c r="H38" i="6"/>
  <c r="J38" i="6" l="1"/>
  <c r="F50" i="6"/>
  <c r="I50" i="6" s="1"/>
  <c r="H5" i="10" l="1"/>
  <c r="H5" i="9"/>
  <c r="H5" i="8"/>
  <c r="F4" i="7"/>
  <c r="B19" i="7"/>
  <c r="B17" i="7"/>
  <c r="B15" i="7"/>
  <c r="B13" i="7"/>
  <c r="F62" i="8"/>
  <c r="F35" i="8"/>
  <c r="F35" i="6" s="1"/>
  <c r="F33" i="8"/>
  <c r="F33" i="6" s="1"/>
  <c r="F34" i="8"/>
  <c r="F34" i="6" s="1"/>
  <c r="F52" i="8"/>
  <c r="F28" i="8"/>
  <c r="F28" i="6" s="1"/>
  <c r="F27" i="8"/>
  <c r="F27" i="6" s="1"/>
  <c r="F26" i="8"/>
  <c r="F26" i="6" s="1"/>
  <c r="F25" i="8"/>
  <c r="F24" i="8"/>
  <c r="F22" i="8"/>
  <c r="F22" i="6" s="1"/>
  <c r="I22" i="6" s="1"/>
  <c r="F21" i="8"/>
  <c r="F21" i="6" s="1"/>
  <c r="I21" i="6" s="1"/>
  <c r="F20" i="8"/>
  <c r="F20" i="6" s="1"/>
  <c r="I20" i="6" s="1"/>
  <c r="F18" i="8"/>
  <c r="F18" i="6" s="1"/>
  <c r="F15" i="8"/>
  <c r="F15" i="6" s="1"/>
  <c r="F14" i="8"/>
  <c r="F14" i="6" s="1"/>
  <c r="F13" i="8"/>
  <c r="F13" i="6" s="1"/>
  <c r="F12" i="8"/>
  <c r="F12" i="6" s="1"/>
  <c r="F16" i="6"/>
  <c r="F17" i="6"/>
  <c r="F19" i="6"/>
  <c r="F24" i="6"/>
  <c r="F25" i="6"/>
  <c r="F30" i="6"/>
  <c r="F31" i="6"/>
  <c r="F32" i="6"/>
  <c r="F36" i="6"/>
  <c r="F37" i="6"/>
  <c r="F40" i="6"/>
  <c r="F41" i="6"/>
  <c r="F42" i="6"/>
  <c r="F43" i="6"/>
  <c r="F44" i="6"/>
  <c r="F45" i="6"/>
  <c r="F46" i="6"/>
  <c r="F47" i="6"/>
  <c r="F48" i="6"/>
  <c r="F49" i="6"/>
  <c r="F52" i="6"/>
  <c r="F53" i="6"/>
  <c r="F55" i="6"/>
  <c r="F56" i="6"/>
  <c r="F57" i="6"/>
  <c r="I57" i="6" s="1"/>
  <c r="F58" i="6"/>
  <c r="F59" i="6"/>
  <c r="F60" i="6"/>
  <c r="F62" i="6"/>
  <c r="I49" i="6" l="1"/>
  <c r="I48" i="6"/>
  <c r="I47" i="6"/>
  <c r="I46" i="6"/>
  <c r="I41" i="6"/>
  <c r="I42" i="6"/>
  <c r="I43" i="6"/>
  <c r="I44" i="6"/>
  <c r="I45" i="6"/>
  <c r="I37" i="6"/>
  <c r="I36" i="6"/>
  <c r="I35" i="6"/>
  <c r="I33" i="6"/>
  <c r="I34" i="6"/>
  <c r="I19" i="6"/>
  <c r="I24" i="6"/>
  <c r="I13" i="6"/>
  <c r="I14" i="6"/>
  <c r="I15" i="6"/>
  <c r="I16" i="6"/>
  <c r="I17" i="6"/>
  <c r="I18" i="6"/>
  <c r="I25" i="6"/>
  <c r="J15" i="10" l="1"/>
  <c r="J16" i="10"/>
  <c r="J17" i="10"/>
  <c r="J18" i="10"/>
  <c r="J19" i="10"/>
  <c r="A8" i="10"/>
  <c r="A7" i="10"/>
  <c r="A6" i="10"/>
  <c r="A5" i="10"/>
  <c r="F23" i="9"/>
  <c r="F24" i="9"/>
  <c r="J8" i="6" s="1"/>
  <c r="H22" i="6" l="1"/>
  <c r="J22" i="6" s="1"/>
  <c r="H50" i="6"/>
  <c r="J50" i="6" s="1"/>
  <c r="H57" i="6"/>
  <c r="J57" i="6" s="1"/>
  <c r="H20" i="6"/>
  <c r="J20" i="6" s="1"/>
  <c r="H21" i="6"/>
  <c r="J21" i="6" s="1"/>
  <c r="H49" i="6"/>
  <c r="J49" i="6" s="1"/>
  <c r="H47" i="6"/>
  <c r="J47" i="6" s="1"/>
  <c r="H44" i="6"/>
  <c r="J44" i="6" s="1"/>
  <c r="H37" i="6"/>
  <c r="J37" i="6" s="1"/>
  <c r="H45" i="6"/>
  <c r="J45" i="6" s="1"/>
  <c r="H41" i="6"/>
  <c r="J41" i="6" s="1"/>
  <c r="H43" i="6"/>
  <c r="J43" i="6" s="1"/>
  <c r="H46" i="6"/>
  <c r="J46" i="6" s="1"/>
  <c r="H42" i="6"/>
  <c r="J42" i="6" s="1"/>
  <c r="H48" i="6"/>
  <c r="J48" i="6" s="1"/>
  <c r="H36" i="6"/>
  <c r="J36" i="6" s="1"/>
  <c r="H34" i="6"/>
  <c r="J34" i="6" s="1"/>
  <c r="H33" i="6"/>
  <c r="J33" i="6" s="1"/>
  <c r="H35" i="6"/>
  <c r="J35" i="6" s="1"/>
  <c r="H19" i="6"/>
  <c r="J19" i="6" s="1"/>
  <c r="H24" i="6"/>
  <c r="J24" i="6" s="1"/>
  <c r="H13" i="6"/>
  <c r="J13" i="6" s="1"/>
  <c r="H15" i="6"/>
  <c r="J15" i="6" s="1"/>
  <c r="H17" i="6"/>
  <c r="J17" i="6" s="1"/>
  <c r="H14" i="6"/>
  <c r="J14" i="6" s="1"/>
  <c r="H18" i="6"/>
  <c r="J18" i="6" s="1"/>
  <c r="H16" i="6"/>
  <c r="J16" i="6" s="1"/>
  <c r="J8" i="10"/>
  <c r="H25" i="6"/>
  <c r="J25" i="6" s="1"/>
  <c r="I62" i="6"/>
  <c r="H60" i="6"/>
  <c r="J60" i="6" s="1"/>
  <c r="H32" i="6"/>
  <c r="J32" i="6" s="1"/>
  <c r="I31" i="6"/>
  <c r="J20" i="10"/>
  <c r="J8" i="9"/>
  <c r="A8" i="9"/>
  <c r="A7" i="9"/>
  <c r="A6" i="9"/>
  <c r="A5" i="9"/>
  <c r="J8" i="8"/>
  <c r="A8" i="8"/>
  <c r="A7" i="8"/>
  <c r="A6" i="8"/>
  <c r="A5" i="8"/>
  <c r="B11" i="7"/>
  <c r="B9" i="7"/>
  <c r="B7" i="7"/>
  <c r="H55" i="6"/>
  <c r="J55" i="6" s="1"/>
  <c r="I55" i="6"/>
  <c r="H56" i="6"/>
  <c r="J56" i="6" s="1"/>
  <c r="I56" i="6"/>
  <c r="H58" i="6"/>
  <c r="J58" i="6" s="1"/>
  <c r="I58" i="6"/>
  <c r="H59" i="6"/>
  <c r="J59" i="6" s="1"/>
  <c r="I59" i="6"/>
  <c r="H53" i="6"/>
  <c r="J53" i="6" s="1"/>
  <c r="I53" i="6"/>
  <c r="I52" i="6"/>
  <c r="H52" i="6"/>
  <c r="J52" i="6" s="1"/>
  <c r="H28" i="6"/>
  <c r="J28" i="6" s="1"/>
  <c r="I28" i="6"/>
  <c r="I26" i="6"/>
  <c r="H26" i="6"/>
  <c r="J26" i="6" s="1"/>
  <c r="H30" i="6" l="1"/>
  <c r="J30" i="6" s="1"/>
  <c r="G40" i="6"/>
  <c r="I32" i="6"/>
  <c r="I60" i="6"/>
  <c r="H62" i="6"/>
  <c r="J62" i="6" s="1"/>
  <c r="I30" i="6"/>
  <c r="H31" i="6"/>
  <c r="J31" i="6" s="1"/>
  <c r="J51" i="6"/>
  <c r="D16" i="7" s="1"/>
  <c r="J54" i="6"/>
  <c r="D18" i="7" s="1"/>
  <c r="H18" i="7" s="1"/>
  <c r="H27" i="6"/>
  <c r="H16" i="7" l="1"/>
  <c r="G18" i="7"/>
  <c r="I40" i="6"/>
  <c r="H40" i="6"/>
  <c r="J40" i="6" s="1"/>
  <c r="J61" i="6"/>
  <c r="D20" i="7" s="1"/>
  <c r="D12" i="7"/>
  <c r="J27" i="6"/>
  <c r="I27" i="6"/>
  <c r="J39" i="6" l="1"/>
  <c r="D14" i="7" s="1"/>
  <c r="F12" i="7"/>
  <c r="G12" i="7"/>
  <c r="H12" i="7"/>
  <c r="H20" i="7"/>
  <c r="J23" i="6"/>
  <c r="D10" i="7" s="1"/>
  <c r="H12" i="6"/>
  <c r="H14" i="7" l="1"/>
  <c r="G14" i="7"/>
  <c r="G22" i="7"/>
  <c r="H22" i="7"/>
  <c r="I12" i="6"/>
  <c r="I63" i="6" s="1"/>
  <c r="E10" i="7" l="1"/>
  <c r="F10" i="7"/>
  <c r="F22" i="7" s="1"/>
  <c r="J12" i="6"/>
  <c r="J63" i="6" l="1"/>
  <c r="D8" i="7"/>
  <c r="D22" i="7" s="1"/>
  <c r="B28" i="7"/>
  <c r="B27" i="7"/>
  <c r="A5" i="7"/>
  <c r="A4" i="7"/>
  <c r="E8" i="7" l="1"/>
  <c r="E22" i="7" s="1"/>
  <c r="D11" i="7"/>
  <c r="F21" i="7"/>
  <c r="G21" i="7"/>
  <c r="H21" i="7"/>
  <c r="E21" i="7" l="1"/>
  <c r="D7" i="7"/>
  <c r="D13" i="7"/>
  <c r="D17" i="7"/>
  <c r="D19" i="7"/>
  <c r="D9" i="7"/>
  <c r="D15" i="7"/>
  <c r="D21" i="7" l="1"/>
</calcChain>
</file>

<file path=xl/sharedStrings.xml><?xml version="1.0" encoding="utf-8"?>
<sst xmlns="http://schemas.openxmlformats.org/spreadsheetml/2006/main" count="652" uniqueCount="265">
  <si>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</si>
  <si>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</si>
  <si>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</si>
  <si>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</si>
  <si>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</si>
  <si>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</si>
  <si>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</si>
  <si>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</si>
  <si>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</si>
  <si>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</si>
  <si>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</si>
  <si>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unid.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</si>
  <si>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</si>
  <si>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</si>
  <si>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</si>
  <si>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</si>
  <si>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</si>
  <si>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</si>
  <si>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</si>
  <si>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</si>
  <si>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</si>
  <si>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</si>
  <si>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</si>
  <si>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4.1</t>
  </si>
  <si>
    <t>4.2</t>
  </si>
  <si>
    <t>Prefeitura Municipal de Muriaé</t>
  </si>
  <si>
    <t>CNPJ: 17.947.581/0001-76</t>
  </si>
  <si>
    <t>Arq. Fábio Almeida Vieira</t>
  </si>
  <si>
    <t>CAU A33089-2</t>
  </si>
  <si>
    <t>2.1</t>
  </si>
  <si>
    <t>3.1</t>
  </si>
  <si>
    <t>BDI</t>
  </si>
  <si>
    <t>FONTE</t>
  </si>
  <si>
    <t>3.3</t>
  </si>
  <si>
    <t>6.1</t>
  </si>
  <si>
    <t>6.2</t>
  </si>
  <si>
    <t>6.3</t>
  </si>
  <si>
    <t>ORSE</t>
  </si>
  <si>
    <t>5.1</t>
  </si>
  <si>
    <t>1.1</t>
  </si>
  <si>
    <t>2.2</t>
  </si>
  <si>
    <t>3.2</t>
  </si>
  <si>
    <t>5.2</t>
  </si>
  <si>
    <t>7.1</t>
  </si>
  <si>
    <t>6.4</t>
  </si>
  <si>
    <t>6.5</t>
  </si>
  <si>
    <t>6.6</t>
  </si>
  <si>
    <t>MEMÓRIA DE CÁLCULO</t>
  </si>
  <si>
    <t>94273</t>
  </si>
  <si>
    <t>2.3</t>
  </si>
  <si>
    <t>M</t>
  </si>
  <si>
    <t>M2</t>
  </si>
  <si>
    <t>1.2</t>
  </si>
  <si>
    <t>PREÇO UNITÁRIO S/ BDI</t>
  </si>
  <si>
    <t>PREÇO UNITÁRIO C/ BDI</t>
  </si>
  <si>
    <t>PREÇO TOTAL S/ BDI</t>
  </si>
  <si>
    <t>DATA:</t>
  </si>
  <si>
    <t>TOTAL GERAL</t>
  </si>
  <si>
    <t>Fábio Almeida Vieiria</t>
  </si>
  <si>
    <t>CAU MG A33089-2</t>
  </si>
  <si>
    <t>SERVIÇOS PRELIMINARES</t>
  </si>
  <si>
    <t>ASSENTAMENTO DE GUIA (MEIO-FIO) EM TRECHO RETO, CONFECCIONADA EM CONCRETO PRÉ-FABRICADO, DIMENSÕES 100X15X13X30 CM (COMPRIMENTO X BASE INFERIOR X BASE SUPERIOR X ALTURA), PARA VIAS URBANAS (USO VIÁRIO). AF_06/2016</t>
  </si>
  <si>
    <t>95240</t>
  </si>
  <si>
    <t>LASTRO DE CONCRETO MAGRO, APLICADO EM PISOS OU RADIERS, ESPESSURA DE 3 CM. AF_07/2016</t>
  </si>
  <si>
    <t>PISO TÁTIL DIRECIONAL E/OU ALERTA, DE CONCRETO, COLORIDO, P/DEFICIENTES VISUAIS, DIMENSÕES 25X25CM, APLICADO COM ARGAMASSA INDUSTRIALIZADA AC-II, REJUNTADO, EXCLUSIVE REGULARIZAÇÃO DE BASE</t>
  </si>
  <si>
    <t>2.4</t>
  </si>
  <si>
    <t>2.5</t>
  </si>
  <si>
    <t>UNID.</t>
  </si>
  <si>
    <t>PAISAGISMO</t>
  </si>
  <si>
    <t>98504</t>
  </si>
  <si>
    <t>PLANTIO DE GRAMA EM PLACAS. AF_05/2018</t>
  </si>
  <si>
    <t>98511</t>
  </si>
  <si>
    <t>PLANTIO DE ÁRVORE ORNAMENTAL COM ALTURA DE MUDA MAIOR QUE 2,00 M E MENOR OU IGUAL A 4,00 M. AF_05/2018</t>
  </si>
  <si>
    <t>INSTALAÇÕES HIDROSSANITÁRIAS</t>
  </si>
  <si>
    <t>89511</t>
  </si>
  <si>
    <t>TUBO PVC, SÉRIE R, ÁGUA PLUVIAL, DN 75 MM, FORNECIDO E INSTALADO EM RAMAL DE ENCAMINHAMENTO. AF_12/2014</t>
  </si>
  <si>
    <t>89356</t>
  </si>
  <si>
    <t>TUBO, PVC, SOLDÁVEL, DN 25MM, INSTALADO EM RAMAL OU SUB-RAMAL DE ÁGUA - FORNECIMENTO E INSTALAÇÃO. AF_12/2014</t>
  </si>
  <si>
    <t>TORNEIRA CROMADA PARA JARDIM, DECA 1153C39, 1/2" OU SIMILAR</t>
  </si>
  <si>
    <t>LIMPEZA FINAL</t>
  </si>
  <si>
    <t>LIMPEZA DE RUAS (VARRIÇÃO E REMOÇÃO DE ENTULHOS)</t>
  </si>
  <si>
    <t xml:space="preserve">DATA: </t>
  </si>
  <si>
    <t>Construção de Praças Urbanas, Rodovias, Ferrovias e recapeamento e pavimentação de vias urbanas</t>
  </si>
  <si>
    <t>1º Quartil</t>
  </si>
  <si>
    <t>Médio</t>
  </si>
  <si>
    <t>3º Quartil</t>
  </si>
  <si>
    <t>AC</t>
  </si>
  <si>
    <t>R</t>
  </si>
  <si>
    <t>DF</t>
  </si>
  <si>
    <t>L</t>
  </si>
  <si>
    <t/>
  </si>
  <si>
    <t>Tipo de Obra (conforme Acórdão 2622/2013 - TCU):</t>
  </si>
  <si>
    <t>SIGLAS</t>
  </si>
  <si>
    <t>VALORES</t>
  </si>
  <si>
    <t>ATENDE AOS LIMITES</t>
  </si>
  <si>
    <t>LIMITES RECOMENDADOS</t>
  </si>
  <si>
    <t>ITENS</t>
  </si>
  <si>
    <t>TAXA DE RATEIO DA ADMINISTRAÇÃO CENTRAL</t>
  </si>
  <si>
    <t>SIM</t>
  </si>
  <si>
    <t>TAXA DE SEGURO E GARANTIA DO EMPREENDIMENTO</t>
  </si>
  <si>
    <t>S+G</t>
  </si>
  <si>
    <t>TAXA DE RISCO</t>
  </si>
  <si>
    <t>TAXA DE DESPESAS FINANCEIRAS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</si>
  <si>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</si>
  <si>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</si>
  <si>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</si>
  <si>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</si>
  <si>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</si>
  <si>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</si>
  <si>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</si>
  <si>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</si>
  <si>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</si>
  <si>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</si>
  <si>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</si>
  <si>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Declaro que, conforme legislação tributária municipal, a base de cálculo do ISS corresponde 100% a do valor deste tipo de obra e, sobre esta base, incide ISS com alíquota de 2%</t>
  </si>
  <si>
    <t>COMPOSIÇÃO DE CUSTO UNITÁRIO</t>
  </si>
  <si>
    <t>COMP 001</t>
  </si>
  <si>
    <t>Código</t>
  </si>
  <si>
    <t>Fonte</t>
  </si>
  <si>
    <t>Descrição</t>
  </si>
  <si>
    <t>Unidade</t>
  </si>
  <si>
    <t>Coeficiente</t>
  </si>
  <si>
    <t>Preço</t>
  </si>
  <si>
    <t>Total</t>
  </si>
  <si>
    <t>SINAPI</t>
  </si>
  <si>
    <t>h</t>
  </si>
  <si>
    <t>Total Geral</t>
  </si>
  <si>
    <t>SINAPI-I</t>
  </si>
  <si>
    <t>Servente de obras</t>
  </si>
  <si>
    <t>Pedreiro</t>
  </si>
  <si>
    <t>Unidade: unid.</t>
  </si>
  <si>
    <t>Concreto fck = 15mpa, traço 1:3,4:3,5 (cimento/ areia média/ brita 1)  - preparo mecânico com betoneira 400 l. Af_07/2016</t>
  </si>
  <si>
    <t>Escavação manual de vala com profundidade menor ou igual a 1,30 m. Af_03/2016</t>
  </si>
  <si>
    <t>m3</t>
  </si>
  <si>
    <t>Internet: www.muriae.mg.gov.br / Telefone: (32) 3696-3362
Centro Administrativo Municipal Presidente Tancredo Neves - 2º andar
Av. Maestro Sansão, nº 236 - Centro - CEP 36880-000 - Muriaé - MG</t>
  </si>
  <si>
    <t>MÊS 4</t>
  </si>
  <si>
    <t>OBRA: Reforma de uma praça, com academia de ginástica e parque infantil, com área total de 2.038,06m²</t>
  </si>
  <si>
    <t>97625</t>
  </si>
  <si>
    <t>97627</t>
  </si>
  <si>
    <t>97629</t>
  </si>
  <si>
    <t>97635</t>
  </si>
  <si>
    <t>98524</t>
  </si>
  <si>
    <t>98525</t>
  </si>
  <si>
    <t>1.3</t>
  </si>
  <si>
    <t>1.4</t>
  </si>
  <si>
    <t>1.5</t>
  </si>
  <si>
    <t>1.6</t>
  </si>
  <si>
    <t>1.7</t>
  </si>
  <si>
    <t>DEMOLIÇÃO DE ALVENARIA PARA QUALQUER TIPO DE BLOCO, DE FORMA MECANIZADA, SEM REAPROVEITAMENTO. AF_12/2017</t>
  </si>
  <si>
    <t>M3</t>
  </si>
  <si>
    <t>DEMOLIÇÃO DE PILARES E VIGAS EM CONCRETO ARMADO, DE FORMA MECANIZADA COM MARTELETE, SEM REAPROVEITAMENTO. AF_12/2017</t>
  </si>
  <si>
    <t>DEMOLIÇÃO DE LAJES, DE FORMA MECANIZADA COM MARTELETE, SEM REAPROVEITAMENTO. AF_12/2017</t>
  </si>
  <si>
    <t>DEMOLIÇÃO DE PAVIMENTO INTERTRAVADO, DE FORMA MANUAL, COM REAPROVEITAMENTO. AF_12/2017</t>
  </si>
  <si>
    <t>LIMPEZA MANUAL DE VEGETAÇÃO EM TERRENO COM ENXADA.AF_05/2018</t>
  </si>
  <si>
    <t>LIMPEZA MECANIZADA DE CAMADA VEGETAL, VEGETAÇÃO E PEQUENAS ÁRVORES (DIÂMETRO DE TRONCO MENOR QUE 0,20 M), COM TRATOR DE ESTEIRAS.AF_05/2018</t>
  </si>
  <si>
    <t>CANTEIROS</t>
  </si>
  <si>
    <t>90099</t>
  </si>
  <si>
    <t>95474</t>
  </si>
  <si>
    <t>72131</t>
  </si>
  <si>
    <t>96385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</si>
  <si>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</si>
  <si>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ALVENARIA DE EMBASAMENTO EM TIJOLOS CERAMICOS MACICOS 5X10X20CM, ASSENTADO  COM ARGAMASSA TRACO 1:2:8 (CIMENTO, CAL E AREIA)</t>
  </si>
  <si>
    <t>ALVENARIA EM TIJOLO CERAMICO MACICO 5X10X20CM 1 VEZ (ESPESSURA 20CM), ASSENTADO COM ARGAMASSA TRACO 1:2:8 (CIMENTO, CAL E AREIA)</t>
  </si>
  <si>
    <t>EXECUÇÃO E COMPACTAÇÃO DE ATERRO COM SOLO PREDOMINANTEMENTE ARGILOSO - EXCLUSIVE SOLO, ESCAVAÇÃO, CARGA E TRANSPORTE. AF_11/2019</t>
  </si>
  <si>
    <t>PISOS</t>
  </si>
  <si>
    <t>87735</t>
  </si>
  <si>
    <t>36178</t>
  </si>
  <si>
    <t>92396</t>
  </si>
  <si>
    <t>93679</t>
  </si>
  <si>
    <t>94995</t>
  </si>
  <si>
    <t>3.4</t>
  </si>
  <si>
    <t>3.5</t>
  </si>
  <si>
    <t>3.6</t>
  </si>
  <si>
    <t>3.7</t>
  </si>
  <si>
    <t>CONTRAPISO EM ARGAMASSA TRAÇO 1:4 (CIMENTO E AREIA), PREPARO MECÂNICO COM BETONEIRA 400 L, APLICADO EM ÁREAS MOLHADAS SOBRE LAJE, ADERIDO, ESPESSURA 2CM. AF_06/2014</t>
  </si>
  <si>
    <t>EXECUÇÃO DE PASSEIO EM PISO INTERTRAVADO, COM BLOCO RETANGULAR COR NATURAL DE 20 X 10 CM, ESPESSURA 6 CM. AF_12/2015</t>
  </si>
  <si>
    <t>EXECUÇÃO DE PASSEIO EM PISO INTERTRAVADO, COM BLOCO RETANGULAR COLORIDO DE 20 X 10 CM, ESPESSURA 6 CM. AF_12/2015</t>
  </si>
  <si>
    <t>EXECUÇÃO DE PASSEIO (CALÇADA) OU PISO DE CONCRETO COM CONCRETO MOLDADO IN LOCO, USINADO, ACABAMENTO CONVENCIONAL, ESPESSURA 8 CM, ARMADO. AF_07/2016</t>
  </si>
  <si>
    <t>MOBILIÁRIO</t>
  </si>
  <si>
    <t>42440</t>
  </si>
  <si>
    <t>42430</t>
  </si>
  <si>
    <t>42429</t>
  </si>
  <si>
    <t>42431</t>
  </si>
  <si>
    <t>42432</t>
  </si>
  <si>
    <t>42437</t>
  </si>
  <si>
    <t>42433</t>
  </si>
  <si>
    <t>42434</t>
  </si>
  <si>
    <t>42435</t>
  </si>
  <si>
    <t>42438</t>
  </si>
  <si>
    <t>4.3</t>
  </si>
  <si>
    <t>4.4</t>
  </si>
  <si>
    <t>4.5</t>
  </si>
  <si>
    <t>4.6</t>
  </si>
  <si>
    <t>4.7</t>
  </si>
  <si>
    <t>4.8</t>
  </si>
  <si>
    <t>4.9</t>
  </si>
  <si>
    <t>4.10</t>
  </si>
  <si>
    <t>LIXEIRA DUPLA, COM CAPACIDADE VOLUMETRICA DE 60L*, FABRICADA EM TUBO DE ACO CARBONO, CESTOS EM CHAPA DE ACO E PINTURA NO PROCESSO ELETROSTATICO - PARA ACADEMIA AO AR LIVRE / ACADEMIA DA TERCEIRA IDADE - ATI</t>
  </si>
  <si>
    <t>MULTIEXERCITADOR COM SEIS FUNCOES, EM TUBO DE ACO CARBONO, PINTURA NO PROCESSO ELETROSTATICO - EQUIPAMENTO DE GINASTICA PARA ACADEMIA AO AR LIVRE / ACADEMIA DA TERCEIRA IDADE - ATI</t>
  </si>
  <si>
    <t>ESQUI TRIPLO, EM TUBO DE ACO CARBONO, PINTURA NO PROCESSO ELETROSTATICO - EQUIPAMENTO DE GINASTICA PARA ACADEMIA AO AR LIVRE / ACADEMIA DA TERCEIRA IDADE - ATI</t>
  </si>
  <si>
    <t>PRESSAO DE PERNAS TRIPLO, EM TUBO DE ACO CARBONO, PINTURA NO PROCESSO ELETROSTATICO - EQUIPAMENTO DE GINASTICA PARA ACADEMIA AO AR LIVRE / ACADEMIA DA TERCEIRA IDADE - ATI</t>
  </si>
  <si>
    <t>ROTACAO DIAGONAL DUPLA, APARELHO TRIPLO, EM TUBO DE ACO CARBONO, PINTURA NO PROCESSO ELETROSTATICO - EQUIPAMENTO DE GINASTICA PARA ACADEMIA AO AR LIVRE / ACADEMIA DA TERCEIRA IDADE - ATI</t>
  </si>
  <si>
    <t>ROTACAO VERTICAL DUPLO, EM TUBO DE ACO CARBONO, PINTURA NO PROCESSO ELETROSTATICO - EQUIPAMENTO DE GINASTICA PARA ACADEMIA AO AR LIVRE / ACADEMIA DA TERCEIRA IDADE - ATI</t>
  </si>
  <si>
    <t>SIMULADOR DE CAMINHADA TRIPLO, EM TUBO DE ACO CARBONO, PINTURA NO PROCESSO ELETROSTATICO - EQUIPAMENTO DE GINASTICA PARA ACADEMIA AO AR LIVRE / ACADEMIA DA TERCEIRA IDADE - ATI</t>
  </si>
  <si>
    <t>SIMULADOR DE CAVALGADA TRIPLO, EM TUBO DE ACO CARBONO, PINTURA NO PROCESSO ELETROSTATICO - EQUIPAMENTO DE GINASTICA PARA ACADEMIA AO AR LIVRE / ACADEMIA DA TERCEIRA IDADE - ATI</t>
  </si>
  <si>
    <t>SIMULADOR DE REMO INDIVIDUAL, EM TUBO DE ACO CARBONO, PINTURA NO PROCESSO ELETROSTATICO - EQUIPAMENTO DE GINASTICA PARA ACADEMIA AO AR LIVRE / ACADEMIA DA TERCEIRA IDADE - ATI</t>
  </si>
  <si>
    <t>PLACA ORIENTATIVA SOBRE EXERCÍCIOS, 2,00M X 1,00M, EM TUBO DE ACO CARBONO, PINTURA NO PROCESSO ELETROSTATICO - PARA ACADEMIA AO AR LIVRE / ACADEMIA DA TERCEIRA IDADE - ATI</t>
  </si>
  <si>
    <t>4.11</t>
  </si>
  <si>
    <t>REFERÊNCIA: SINAPI Fevereiro/2020 e ORSE Fevereiro/2020</t>
  </si>
  <si>
    <t>Local: Praça Dornelas, s/n B. Dornelas - Muriaé - MG</t>
  </si>
  <si>
    <t>PRAZO DE EXECUÇÃO: 120 dias</t>
  </si>
  <si>
    <t>0051</t>
  </si>
  <si>
    <t>PLACA DE OBRA EM CHAPA AÇO GALVANIZADO, INSTALADA</t>
  </si>
  <si>
    <t>Lixeira dupla, com capacidade volumetrica de 60l*, fabricada em tubo de aco carbono, cestos em chapa de aco e pintura no processo eletrostatico - para academia ao ar livre / academia da terceira idade - ati</t>
  </si>
  <si>
    <t xml:space="preserve">Fonte de Preço: SINAPI Fevereiro/2020 - ORSE Fevereiro/2020 </t>
  </si>
  <si>
    <t>Fonte de Coeficientes: SMUMA</t>
  </si>
  <si>
    <t>CCU</t>
  </si>
  <si>
    <t>COMP001</t>
  </si>
  <si>
    <t>6191</t>
  </si>
  <si>
    <t>98526</t>
  </si>
  <si>
    <t>1.8</t>
  </si>
  <si>
    <t>REMOÇÃO DE RAÍZES REMANESCENTES DE TRONCO DE ÁRVORE COM DIÂMETRO MAIOR OU IGUAL A 0,20 M E MENOR QUE 0,40 M.AF_05/2018</t>
  </si>
  <si>
    <t>2496</t>
  </si>
  <si>
    <t>REGULARIZAÇÃO MECANIZADA DE ÁREAS</t>
  </si>
  <si>
    <t>ESCAVAÇÃO MECANIZADA DE VALA COM PROF. ATÉ 1,5 M (MÉDIA ENTRE MONTANTE E JUSANTE/UMA COMPOSIÇÃO POR TRECHO), COM ESCAVADEIRA HIDRÁULICA (0,8 M3), LARG. DE 1,5 M A 2,5 M, EM SOLO DE 1A CATEGORIA, EM LOCAIS COM ALTO NÍVEL DE INTERFERÊNCIA. AF_01/2015</t>
  </si>
  <si>
    <t>90082</t>
  </si>
  <si>
    <t>1.9</t>
  </si>
  <si>
    <t>1.10</t>
  </si>
  <si>
    <t>3.8</t>
  </si>
  <si>
    <t>3232</t>
  </si>
  <si>
    <t xml:space="preserve"> CAIXA DE PASSAGEM EM ALVENARIA DE TIJOLOS MACIÇOS ESP. = 0,12M, DIM. INT. = 0.30 X 0.30 X 0.40M, COM GRELHA DE FERRO FUNDIDO</t>
  </si>
  <si>
    <t>KIT CAVALETE PARA MEDIÇÃO DE ÁGUA - ENTRADA PRINCIPAL, EM PVC SOLDÁVEL DN 25 (¾")   FORNECIMENTO E INSTALAÇÃO (EXCLUSIVE HIDRÔMETRO). AF_11/2016</t>
  </si>
  <si>
    <t>95635</t>
  </si>
  <si>
    <t>95675</t>
  </si>
  <si>
    <t>HIDRÔMETRO DN 25 (¾ ), 5,0 M³/H FORNECIMENTO E INSTALAÇÃO. AF_11/2016</t>
  </si>
  <si>
    <t>2082</t>
  </si>
  <si>
    <t>1,5*3</t>
  </si>
  <si>
    <t>(11,75+11,71+11,36)*0,35</t>
  </si>
  <si>
    <t>3,55*0,30*4</t>
  </si>
  <si>
    <t>(3,72+0,83)*2*3,1416</t>
  </si>
  <si>
    <t>(118,42+81,20+135,68)</t>
  </si>
  <si>
    <t>(1280,95+99,61)*0,12</t>
  </si>
  <si>
    <t>(1280,95+99,61)</t>
  </si>
  <si>
    <t>1.11</t>
  </si>
  <si>
    <t>0021</t>
  </si>
  <si>
    <t>DEMOLIÇÃO DE MEIO-FIO GRANÍTICO OU PRE-MOLDADO</t>
  </si>
  <si>
    <t>(53,90+40,23+91,71)</t>
  </si>
  <si>
    <t>(21,51+34,24+18,28+31,52+21,16+24,60+46,30+19,40+46,49)*0,25*0,50</t>
  </si>
  <si>
    <t>(21,51+34,24+18,28+31,52+21,16+24,60+46,30+19,40+46,49)*0,4*2</t>
  </si>
  <si>
    <t>(21,51+34,24+18,28+31,52+21,16+24,60+46,30+19,40+46,49)*0,46*0,05</t>
  </si>
  <si>
    <t>6457</t>
  </si>
  <si>
    <t>CONCRETO ARMADO FCK=15MPA FABRICADO NA OBRA, ADENSADO E LANÇADO, PARA USO GERAL, COM FORMAS PLANAS EM COMPENSADO RESINADO 12MM (05 USOS)</t>
  </si>
  <si>
    <t>(57,20+17,82+43,25+26,35+33,03+96,84+23,42+79,05)*0,30</t>
  </si>
  <si>
    <t>(57,20+17,82+43,25+26,35+33,03+96,84+23,42+79,05)</t>
  </si>
  <si>
    <t>(137,89+155,89+95,66)</t>
  </si>
  <si>
    <t>(291,19+49,07+14,03+14,15+19,37)</t>
  </si>
  <si>
    <t>(105,24+103,92+94,15+93,53)</t>
  </si>
  <si>
    <t>(89,69+387,81+389,44+396,84)</t>
  </si>
  <si>
    <t>PRAZO DE EXECUÇÃO: 120 dias (4 meses)</t>
  </si>
  <si>
    <t>Descrição: Lixeira dupla, com capacidade volumetrica de 60l*, fabricada em tubo de aco carbono, cestos em chapa de aco e pintura no processo eletrostatico - para academia ao ar livre / academia da terceira idade - ati</t>
  </si>
  <si>
    <t>12114</t>
  </si>
  <si>
    <t>MESA C/ TAMPO Ø=1,00M EM CONCRETO ARMADO POLIDO SOBRE TUBO DE CONCRETO ARMADO Ø=0,40M, E 4 BANCOS EM CONCRETO ARMADO Ø=0,40M, COM PINTURA ACRÍLICA COR CINZA GRAFITE DA CORAL OU SIMILAR.</t>
  </si>
  <si>
    <t>12436</t>
  </si>
  <si>
    <t>3.9</t>
  </si>
  <si>
    <t>RAMPA PADRÃO PARA ACESSO DE DEFICIENTES A PASSEIO PÚBLICO, EM CONCRETO SIMPLES FCK=25MPA, DESEMPOLADA, PINTADA EM NOVACOR, 02 DEMÃOS E PISO TÁTIL DE ALERTA/DIRECIONAL.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</si>
</sst>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0.0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6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13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right" vertical="center"/>
    </xf>
    <xf numFmtId="10" fontId="3" fillId="0" borderId="8" xfId="1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4" xfId="0" applyFont="1" applyFill="1" applyBorder="1"/>
    <xf numFmtId="0" fontId="4" fillId="0" borderId="38" xfId="0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right" vertical="center" wrapText="1"/>
    </xf>
    <xf numFmtId="0" fontId="4" fillId="0" borderId="44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right" vertical="center"/>
    </xf>
    <xf numFmtId="14" fontId="3" fillId="0" borderId="4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49" fontId="7" fillId="4" borderId="36" xfId="0" applyNumberFormat="1" applyFont="1" applyFill="1" applyBorder="1" applyAlignment="1">
      <alignment horizontal="center" vertical="center"/>
    </xf>
    <xf numFmtId="0" fontId="7" fillId="4" borderId="36" xfId="0" applyNumberFormat="1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right" vertical="center"/>
    </xf>
    <xf numFmtId="4" fontId="7" fillId="4" borderId="36" xfId="0" applyNumberFormat="1" applyFont="1" applyFill="1" applyBorder="1" applyAlignment="1">
      <alignment horizontal="right" vertical="center"/>
    </xf>
    <xf numFmtId="4" fontId="7" fillId="4" borderId="37" xfId="0" applyNumberFormat="1" applyFont="1" applyFill="1" applyBorder="1" applyAlignment="1">
      <alignment horizontal="right" vertical="center"/>
    </xf>
    <xf numFmtId="4" fontId="7" fillId="4" borderId="31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14" fontId="4" fillId="0" borderId="40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4" xfId="0" applyFont="1" applyFill="1" applyBorder="1"/>
    <xf numFmtId="0" fontId="4" fillId="0" borderId="7" xfId="0" applyFont="1" applyBorder="1" applyAlignment="1">
      <alignment vertical="center"/>
    </xf>
    <xf numFmtId="0" fontId="4" fillId="2" borderId="7" xfId="0" applyFont="1" applyFill="1" applyBorder="1"/>
    <xf numFmtId="0" fontId="4" fillId="2" borderId="16" xfId="0" applyFont="1" applyFill="1" applyBorder="1"/>
    <xf numFmtId="0" fontId="4" fillId="0" borderId="0" xfId="0" applyFont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15" xfId="0" applyFont="1" applyFill="1" applyBorder="1" applyAlignment="1">
      <alignment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2" borderId="9" xfId="0" applyFont="1" applyFill="1" applyBorder="1" applyAlignment="1"/>
    <xf numFmtId="0" fontId="4" fillId="2" borderId="5" xfId="0" applyFont="1" applyFill="1" applyBorder="1" applyAlignment="1"/>
    <xf numFmtId="0" fontId="4" fillId="2" borderId="5" xfId="0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10" fontId="4" fillId="2" borderId="0" xfId="0" applyNumberFormat="1" applyFont="1" applyFill="1"/>
    <xf numFmtId="4" fontId="4" fillId="2" borderId="0" xfId="0" applyNumberFormat="1" applyFont="1" applyFill="1"/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/>
    <xf numFmtId="49" fontId="8" fillId="2" borderId="18" xfId="0" applyNumberFormat="1" applyFont="1" applyFill="1" applyBorder="1" applyAlignment="1">
      <alignment horizontal="center" vertical="top" wrapText="1"/>
    </xf>
    <xf numFmtId="10" fontId="3" fillId="2" borderId="18" xfId="0" applyNumberFormat="1" applyFont="1" applyFill="1" applyBorder="1" applyAlignment="1">
      <alignment vertical="top" wrapText="1"/>
    </xf>
    <xf numFmtId="10" fontId="3" fillId="0" borderId="18" xfId="0" applyNumberFormat="1" applyFont="1" applyFill="1" applyBorder="1" applyAlignment="1">
      <alignment vertical="top" wrapText="1"/>
    </xf>
    <xf numFmtId="10" fontId="3" fillId="0" borderId="30" xfId="0" applyNumberFormat="1" applyFont="1" applyFill="1" applyBorder="1" applyAlignment="1">
      <alignment vertical="top" wrapText="1"/>
    </xf>
    <xf numFmtId="164" fontId="4" fillId="2" borderId="18" xfId="0" applyNumberFormat="1" applyFont="1" applyFill="1" applyBorder="1" applyAlignment="1">
      <alignment vertical="top" wrapText="1"/>
    </xf>
    <xf numFmtId="164" fontId="4" fillId="0" borderId="18" xfId="0" applyNumberFormat="1" applyFont="1" applyFill="1" applyBorder="1" applyAlignment="1">
      <alignment vertical="top" wrapText="1"/>
    </xf>
    <xf numFmtId="49" fontId="9" fillId="2" borderId="18" xfId="0" applyNumberFormat="1" applyFont="1" applyFill="1" applyBorder="1" applyAlignment="1">
      <alignment horizontal="center" vertical="top" wrapText="1"/>
    </xf>
    <xf numFmtId="10" fontId="3" fillId="3" borderId="18" xfId="0" applyNumberFormat="1" applyFont="1" applyFill="1" applyBorder="1" applyAlignment="1">
      <alignment vertical="top" wrapText="1"/>
    </xf>
    <xf numFmtId="164" fontId="3" fillId="2" borderId="18" xfId="0" applyNumberFormat="1" applyFont="1" applyFill="1" applyBorder="1" applyAlignment="1">
      <alignment vertical="top" wrapText="1"/>
    </xf>
    <xf numFmtId="9" fontId="4" fillId="0" borderId="0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14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/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4" fillId="0" borderId="17" xfId="0" applyFont="1" applyBorder="1"/>
    <xf numFmtId="49" fontId="4" fillId="0" borderId="15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164" fontId="4" fillId="0" borderId="30" xfId="0" applyNumberFormat="1" applyFont="1" applyFill="1" applyBorder="1" applyAlignment="1">
      <alignment vertical="top" wrapText="1"/>
    </xf>
    <xf numFmtId="10" fontId="3" fillId="3" borderId="30" xfId="0" applyNumberFormat="1" applyFont="1" applyFill="1" applyBorder="1" applyAlignment="1">
      <alignment vertical="top" wrapText="1"/>
    </xf>
    <xf numFmtId="164" fontId="3" fillId="2" borderId="30" xfId="0" applyNumberFormat="1" applyFont="1" applyFill="1" applyBorder="1" applyAlignment="1">
      <alignment vertical="top" wrapText="1"/>
    </xf>
    <xf numFmtId="0" fontId="4" fillId="2" borderId="13" xfId="0" applyFont="1" applyFill="1" applyBorder="1"/>
    <xf numFmtId="0" fontId="4" fillId="2" borderId="17" xfId="0" applyFont="1" applyFill="1" applyBorder="1"/>
    <xf numFmtId="0" fontId="4" fillId="2" borderId="27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9" fontId="3" fillId="3" borderId="18" xfId="0" applyNumberFormat="1" applyFont="1" applyFill="1" applyBorder="1" applyAlignment="1">
      <alignment vertical="top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14" fontId="4" fillId="0" borderId="4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4" fontId="11" fillId="0" borderId="1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wrapText="1"/>
    </xf>
    <xf numFmtId="49" fontId="4" fillId="0" borderId="0" xfId="0" applyNumberFormat="1" applyFont="1" applyAlignment="1">
      <alignment horizont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40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wrapText="1"/>
    </xf>
    <xf numFmtId="4" fontId="4" fillId="0" borderId="45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11" fillId="0" borderId="30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wrapText="1"/>
    </xf>
    <xf numFmtId="0" fontId="1" fillId="0" borderId="3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right" vertical="center"/>
    </xf>
    <xf numFmtId="4" fontId="7" fillId="4" borderId="18" xfId="0" applyNumberFormat="1" applyFont="1" applyFill="1" applyBorder="1" applyAlignment="1">
      <alignment horizontal="right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4" fontId="7" fillId="4" borderId="30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49" fontId="1" fillId="0" borderId="4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wrapText="1"/>
    </xf>
    <xf numFmtId="4" fontId="3" fillId="2" borderId="0" xfId="0" applyNumberFormat="1" applyFont="1" applyFill="1" applyBorder="1" applyAlignment="1">
      <alignment wrapText="1"/>
    </xf>
    <xf numFmtId="4" fontId="3" fillId="2" borderId="7" xfId="0" applyNumberFormat="1" applyFont="1" applyFill="1" applyBorder="1" applyAlignment="1">
      <alignment wrapText="1"/>
    </xf>
    <xf numFmtId="4" fontId="1" fillId="0" borderId="31" xfId="0" applyNumberFormat="1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right" vertical="center"/>
    </xf>
    <xf numFmtId="4" fontId="4" fillId="0" borderId="20" xfId="0" applyNumberFormat="1" applyFont="1" applyFill="1" applyBorder="1" applyAlignment="1">
      <alignment horizontal="right" vertical="center" wrapText="1"/>
    </xf>
    <xf numFmtId="4" fontId="4" fillId="0" borderId="48" xfId="0" applyNumberFormat="1" applyFont="1" applyFill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164" fontId="1" fillId="2" borderId="18" xfId="0" applyNumberFormat="1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wrapText="1"/>
    </xf>
    <xf numFmtId="0" fontId="3" fillId="2" borderId="54" xfId="0" applyFont="1" applyFill="1" applyBorder="1"/>
    <xf numFmtId="0" fontId="11" fillId="0" borderId="3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3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left" vertical="center" wrapText="1"/>
    </xf>
    <xf numFmtId="10" fontId="4" fillId="0" borderId="8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center"/>
    </xf>
    <xf numFmtId="0" fontId="3" fillId="2" borderId="30" xfId="0" applyNumberFormat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1" fillId="0" borderId="4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0" fillId="0" borderId="28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42"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</xdr:col>
      <xdr:colOff>678180</xdr:colOff>
      <xdr:row>0</xdr:row>
      <xdr:rowOff>910819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792480" cy="86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904875</xdr:colOff>
      <xdr:row>0</xdr:row>
      <xdr:rowOff>161925</xdr:rowOff>
    </xdr:from>
    <xdr:to>
      <xdr:col>3</xdr:col>
      <xdr:colOff>2990851</xdr:colOff>
      <xdr:row>0</xdr:row>
      <xdr:rowOff>800100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C670C5F-1A93-410E-BC76-952263900957}"/>
            </a:ext>
          </a:extLst>
        </xdr:cNvPr>
        <xdr:cNvSpPr txBox="1">
          <a:spLocks noChangeArrowheads="1"/>
        </xdr:cNvSpPr>
      </xdr:nvSpPr>
      <xdr:spPr bwMode="auto">
        <a:xfrm>
          <a:off x="1981200" y="161925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Urbanismo e Meio Ambiente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0</xdr:rowOff>
    </xdr:from>
    <xdr:to>
      <xdr:col>8</xdr:col>
      <xdr:colOff>0</xdr:colOff>
      <xdr:row>31</xdr:row>
      <xdr:rowOff>76200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3696-3362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0</xdr:col>
      <xdr:colOff>323849</xdr:colOff>
      <xdr:row>0</xdr:row>
      <xdr:rowOff>95249</xdr:rowOff>
    </xdr:from>
    <xdr:to>
      <xdr:col>1</xdr:col>
      <xdr:colOff>411479</xdr:colOff>
      <xdr:row>0</xdr:row>
      <xdr:rowOff>958443</xdr:rowOff>
    </xdr:to>
    <xdr:pic>
      <xdr:nvPicPr>
        <xdr:cNvPr id="5" name="Picture 4" descr="brasao 20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95249"/>
          <a:ext cx="792480" cy="86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1524000</xdr:colOff>
      <xdr:row>0</xdr:row>
      <xdr:rowOff>76200</xdr:rowOff>
    </xdr:from>
    <xdr:to>
      <xdr:col>3</xdr:col>
      <xdr:colOff>657226</xdr:colOff>
      <xdr:row>0</xdr:row>
      <xdr:rowOff>714375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A12EF54-7111-4283-B043-4E696D100ADE}"/>
            </a:ext>
          </a:extLst>
        </xdr:cNvPr>
        <xdr:cNvSpPr txBox="1">
          <a:spLocks noChangeArrowheads="1"/>
        </xdr:cNvSpPr>
      </xdr:nvSpPr>
      <xdr:spPr bwMode="auto">
        <a:xfrm>
          <a:off x="2228850" y="76200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Urbanismo e Meio Ambiente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66674</xdr:rowOff>
    </xdr:from>
    <xdr:to>
      <xdr:col>1</xdr:col>
      <xdr:colOff>716280</xdr:colOff>
      <xdr:row>0</xdr:row>
      <xdr:rowOff>929868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4"/>
          <a:ext cx="792480" cy="86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0</xdr:row>
      <xdr:rowOff>133350</xdr:rowOff>
    </xdr:from>
    <xdr:to>
      <xdr:col>3</xdr:col>
      <xdr:colOff>3143251</xdr:colOff>
      <xdr:row>0</xdr:row>
      <xdr:rowOff>771525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6BD065C-8A89-4AA8-87E2-7E4D3E8D284D}"/>
            </a:ext>
          </a:extLst>
        </xdr:cNvPr>
        <xdr:cNvSpPr txBox="1">
          <a:spLocks noChangeArrowheads="1"/>
        </xdr:cNvSpPr>
      </xdr:nvSpPr>
      <xdr:spPr bwMode="auto">
        <a:xfrm>
          <a:off x="2352675" y="133350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Urbanismo e Meio Ambiente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66674</xdr:rowOff>
    </xdr:from>
    <xdr:to>
      <xdr:col>1</xdr:col>
      <xdr:colOff>716280</xdr:colOff>
      <xdr:row>0</xdr:row>
      <xdr:rowOff>929868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4"/>
          <a:ext cx="792480" cy="86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361949</xdr:colOff>
      <xdr:row>24</xdr:row>
      <xdr:rowOff>104775</xdr:rowOff>
    </xdr:from>
    <xdr:to>
      <xdr:col>3</xdr:col>
      <xdr:colOff>2076450</xdr:colOff>
      <xdr:row>27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966" t="70052" r="47585" b="24480"/>
        <a:stretch>
          <a:fillRect/>
        </a:stretch>
      </xdr:blipFill>
      <xdr:spPr bwMode="auto">
        <a:xfrm>
          <a:off x="1657349" y="5648325"/>
          <a:ext cx="2647951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3019426</xdr:colOff>
      <xdr:row>0</xdr:row>
      <xdr:rowOff>638175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558E62E4-25DC-47F4-BB92-8E31035FA86B}"/>
            </a:ext>
          </a:extLst>
        </xdr:cNvPr>
        <xdr:cNvSpPr txBox="1">
          <a:spLocks noChangeArrowheads="1"/>
        </xdr:cNvSpPr>
      </xdr:nvSpPr>
      <xdr:spPr bwMode="auto">
        <a:xfrm>
          <a:off x="2228850" y="0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Urbanismo e Meio Ambiente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7</xdr:col>
      <xdr:colOff>466726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Urbanismo e Meio Ambiente</a:t>
          </a:r>
        </a:p>
      </xdr:txBody>
    </xdr:sp>
    <xdr:clientData/>
  </xdr:twoCellAnchor>
  <xdr:twoCellAnchor>
    <xdr:from>
      <xdr:col>0</xdr:col>
      <xdr:colOff>504825</xdr:colOff>
      <xdr:row>0</xdr:row>
      <xdr:rowOff>66674</xdr:rowOff>
    </xdr:from>
    <xdr:to>
      <xdr:col>1</xdr:col>
      <xdr:colOff>478155</xdr:colOff>
      <xdr:row>0</xdr:row>
      <xdr:rowOff>929868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66674"/>
          <a:ext cx="792480" cy="86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Prefeitura/Pra&#231;as%20Cardoso%20Gaspar%20Dom%20Delfim/Dom%20Delfim/Pra&#231;as%202018%20490mil%20M&#218;LTIPLA%20V3.05%20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>
        <row r="18">
          <cell r="F18" t="str">
            <v>DESONERADO</v>
          </cell>
        </row>
      </sheetData>
      <sheetData sheetId="2" refreshError="1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showGridLines="0" showZeros="0" tabSelected="1" zoomScaleNormal="100" zoomScaleSheetLayoutView="80" workbookViewId="0">
      <selection activeCell="D40" sqref="D40"/>
    </sheetView>
  </sheetViews>
  <sheetFormatPr defaultRowHeight="12.75" x14ac:dyDescent="0.2"/>
  <cols>
    <col min="1" max="1" width="5.42578125" style="69" bestFit="1" customWidth="1"/>
    <col min="2" max="2" width="10.7109375" style="69" customWidth="1"/>
    <col min="3" max="3" width="14" style="83" customWidth="1"/>
    <col min="4" max="4" width="46.42578125" style="69" customWidth="1"/>
    <col min="5" max="5" width="9.140625" style="69"/>
    <col min="6" max="10" width="12.28515625" style="69" customWidth="1"/>
    <col min="11" max="16384" width="9.140625" style="69"/>
  </cols>
  <sheetData>
    <row r="1" spans="1:10" ht="80.099999999999994" customHeight="1" thickBot="1" x14ac:dyDescent="0.25">
      <c r="A1" s="251"/>
      <c r="B1" s="252"/>
      <c r="C1" s="252"/>
      <c r="D1" s="249"/>
      <c r="E1" s="249"/>
      <c r="F1" s="249"/>
      <c r="G1" s="249"/>
      <c r="H1" s="249"/>
      <c r="I1" s="249"/>
      <c r="J1" s="250"/>
    </row>
    <row r="2" spans="1:10" ht="3.75" customHeight="1" thickBo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0" ht="20.100000000000001" customHeight="1" thickBot="1" x14ac:dyDescent="0.25">
      <c r="A3" s="245" t="s">
        <v>4</v>
      </c>
      <c r="B3" s="246"/>
      <c r="C3" s="246"/>
      <c r="D3" s="246"/>
      <c r="E3" s="246"/>
      <c r="F3" s="246"/>
      <c r="G3" s="246"/>
      <c r="H3" s="246"/>
      <c r="I3" s="246"/>
      <c r="J3" s="247"/>
    </row>
    <row r="4" spans="1:10" ht="3.75" customHeight="1" thickBot="1" x14ac:dyDescent="0.25">
      <c r="A4" s="4"/>
      <c r="B4" s="4"/>
      <c r="C4" s="27"/>
      <c r="D4" s="4"/>
      <c r="E4" s="4"/>
      <c r="F4" s="4"/>
      <c r="G4" s="4"/>
      <c r="H4" s="4"/>
      <c r="I4" s="4"/>
      <c r="J4" s="4"/>
    </row>
    <row r="5" spans="1:10" ht="26.25" customHeight="1" x14ac:dyDescent="0.2">
      <c r="A5" s="262" t="s">
        <v>136</v>
      </c>
      <c r="B5" s="263"/>
      <c r="C5" s="263"/>
      <c r="D5" s="263"/>
      <c r="E5" s="263"/>
      <c r="F5" s="264"/>
      <c r="G5" s="39" t="s">
        <v>56</v>
      </c>
      <c r="H5" s="40">
        <v>43990</v>
      </c>
      <c r="I5" s="37"/>
      <c r="J5" s="38"/>
    </row>
    <row r="6" spans="1:10" x14ac:dyDescent="0.2">
      <c r="A6" s="253" t="s">
        <v>209</v>
      </c>
      <c r="B6" s="254"/>
      <c r="C6" s="255"/>
      <c r="D6" s="255"/>
      <c r="E6" s="256"/>
      <c r="F6" s="265" t="s">
        <v>10</v>
      </c>
      <c r="G6" s="266"/>
      <c r="H6" s="266"/>
      <c r="I6" s="266"/>
      <c r="J6" s="267"/>
    </row>
    <row r="7" spans="1:10" ht="20.100000000000001" customHeight="1" x14ac:dyDescent="0.2">
      <c r="A7" s="260" t="s">
        <v>208</v>
      </c>
      <c r="B7" s="255"/>
      <c r="C7" s="255"/>
      <c r="D7" s="255"/>
      <c r="E7" s="256"/>
      <c r="F7" s="271" t="s">
        <v>8</v>
      </c>
      <c r="G7" s="269" t="s">
        <v>6</v>
      </c>
      <c r="H7" s="36" t="s">
        <v>8</v>
      </c>
      <c r="I7" s="36"/>
      <c r="J7" s="3" t="s">
        <v>7</v>
      </c>
    </row>
    <row r="8" spans="1:10" ht="20.100000000000001" customHeight="1" thickBot="1" x14ac:dyDescent="0.25">
      <c r="A8" s="257" t="s">
        <v>210</v>
      </c>
      <c r="B8" s="258"/>
      <c r="C8" s="258"/>
      <c r="D8" s="258"/>
      <c r="E8" s="259"/>
      <c r="F8" s="272"/>
      <c r="G8" s="270"/>
      <c r="H8" s="5" t="s">
        <v>31</v>
      </c>
      <c r="I8" s="5"/>
      <c r="J8" s="20">
        <f>BDI!F24</f>
        <v>0.25590000000000002</v>
      </c>
    </row>
    <row r="9" spans="1:10" ht="3.75" customHeight="1" thickBot="1" x14ac:dyDescent="0.25">
      <c r="A9" s="248"/>
      <c r="B9" s="248"/>
      <c r="C9" s="248"/>
      <c r="D9" s="248"/>
      <c r="E9" s="248"/>
      <c r="F9" s="248"/>
      <c r="G9" s="248"/>
      <c r="H9" s="248"/>
      <c r="I9" s="248"/>
      <c r="J9" s="248"/>
    </row>
    <row r="10" spans="1:10" s="76" customFormat="1" ht="39" thickBot="1" x14ac:dyDescent="0.25">
      <c r="A10" s="186" t="s">
        <v>0</v>
      </c>
      <c r="B10" s="187" t="s">
        <v>32</v>
      </c>
      <c r="C10" s="187" t="s">
        <v>5</v>
      </c>
      <c r="D10" s="188" t="s">
        <v>1</v>
      </c>
      <c r="E10" s="188" t="s">
        <v>3</v>
      </c>
      <c r="F10" s="188" t="s">
        <v>2</v>
      </c>
      <c r="G10" s="189" t="s">
        <v>53</v>
      </c>
      <c r="H10" s="189" t="s">
        <v>54</v>
      </c>
      <c r="I10" s="190" t="s">
        <v>55</v>
      </c>
      <c r="J10" s="191" t="s">
        <v>9</v>
      </c>
    </row>
    <row r="11" spans="1:10" s="17" customFormat="1" x14ac:dyDescent="0.2">
      <c r="A11" s="45">
        <v>1</v>
      </c>
      <c r="B11" s="197"/>
      <c r="C11" s="46"/>
      <c r="D11" s="47" t="s">
        <v>60</v>
      </c>
      <c r="E11" s="48"/>
      <c r="F11" s="49"/>
      <c r="G11" s="49"/>
      <c r="H11" s="49"/>
      <c r="I11" s="50">
        <f>SUM(I12:I22)</f>
        <v>20352.750000000004</v>
      </c>
      <c r="J11" s="50">
        <f>SUM(J12:J22)</f>
        <v>25560.61</v>
      </c>
    </row>
    <row r="12" spans="1:10" s="17" customFormat="1" ht="25.5" x14ac:dyDescent="0.2">
      <c r="A12" s="32" t="s">
        <v>39</v>
      </c>
      <c r="B12" s="180" t="s">
        <v>37</v>
      </c>
      <c r="C12" s="133" t="s">
        <v>211</v>
      </c>
      <c r="D12" s="134" t="s">
        <v>212</v>
      </c>
      <c r="E12" s="19" t="s">
        <v>51</v>
      </c>
      <c r="F12" s="15">
        <f>'Memória de Cálculo'!F12</f>
        <v>4.5</v>
      </c>
      <c r="G12" s="16">
        <v>312.44</v>
      </c>
      <c r="H12" s="15">
        <f>ROUND(G12*(1+$J$8),2)</f>
        <v>392.39</v>
      </c>
      <c r="I12" s="15">
        <f>ROUND(F12*G12,2)</f>
        <v>1405.98</v>
      </c>
      <c r="J12" s="33">
        <f>ROUND(F12*H12,2)</f>
        <v>1765.76</v>
      </c>
    </row>
    <row r="13" spans="1:10" s="17" customFormat="1" ht="38.25" x14ac:dyDescent="0.2">
      <c r="A13" s="32" t="s">
        <v>52</v>
      </c>
      <c r="B13" s="180" t="s">
        <v>124</v>
      </c>
      <c r="C13" s="182" t="s">
        <v>137</v>
      </c>
      <c r="D13" s="134" t="s">
        <v>148</v>
      </c>
      <c r="E13" s="135" t="s">
        <v>149</v>
      </c>
      <c r="F13" s="15">
        <f>'Memória de Cálculo'!F13</f>
        <v>12.19</v>
      </c>
      <c r="G13" s="16">
        <v>36.200000000000003</v>
      </c>
      <c r="H13" s="15">
        <f t="shared" ref="H13:H24" si="0">ROUND(G13*(1+$J$8),2)</f>
        <v>45.46</v>
      </c>
      <c r="I13" s="15">
        <f t="shared" ref="I13:I18" si="1">ROUND(F13*G13,2)</f>
        <v>441.28</v>
      </c>
      <c r="J13" s="33">
        <f t="shared" ref="J13:J18" si="2">ROUND(F13*H13,2)</f>
        <v>554.16</v>
      </c>
    </row>
    <row r="14" spans="1:10" s="17" customFormat="1" ht="51" x14ac:dyDescent="0.2">
      <c r="A14" s="32" t="s">
        <v>143</v>
      </c>
      <c r="B14" s="180" t="s">
        <v>124</v>
      </c>
      <c r="C14" s="182" t="s">
        <v>138</v>
      </c>
      <c r="D14" s="134" t="s">
        <v>150</v>
      </c>
      <c r="E14" s="135" t="s">
        <v>149</v>
      </c>
      <c r="F14" s="15">
        <f>'Memória de Cálculo'!F14</f>
        <v>4.26</v>
      </c>
      <c r="G14" s="16">
        <v>171.4</v>
      </c>
      <c r="H14" s="15">
        <f t="shared" si="0"/>
        <v>215.26</v>
      </c>
      <c r="I14" s="15">
        <f t="shared" si="1"/>
        <v>730.16</v>
      </c>
      <c r="J14" s="33">
        <f t="shared" si="2"/>
        <v>917.01</v>
      </c>
    </row>
    <row r="15" spans="1:10" s="17" customFormat="1" ht="38.25" x14ac:dyDescent="0.2">
      <c r="A15" s="32" t="s">
        <v>144</v>
      </c>
      <c r="B15" s="180" t="s">
        <v>124</v>
      </c>
      <c r="C15" s="182" t="s">
        <v>139</v>
      </c>
      <c r="D15" s="134" t="s">
        <v>151</v>
      </c>
      <c r="E15" s="135" t="s">
        <v>149</v>
      </c>
      <c r="F15" s="15">
        <f>'Memória de Cálculo'!F15</f>
        <v>28.59</v>
      </c>
      <c r="G15" s="184">
        <v>80.88</v>
      </c>
      <c r="H15" s="15">
        <f t="shared" si="0"/>
        <v>101.58</v>
      </c>
      <c r="I15" s="15">
        <f t="shared" si="1"/>
        <v>2312.36</v>
      </c>
      <c r="J15" s="33">
        <f t="shared" si="2"/>
        <v>2904.17</v>
      </c>
    </row>
    <row r="16" spans="1:10" s="17" customFormat="1" ht="38.25" x14ac:dyDescent="0.2">
      <c r="A16" s="32" t="s">
        <v>145</v>
      </c>
      <c r="B16" s="180" t="s">
        <v>124</v>
      </c>
      <c r="C16" s="182" t="s">
        <v>140</v>
      </c>
      <c r="D16" s="134" t="s">
        <v>152</v>
      </c>
      <c r="E16" s="135" t="s">
        <v>51</v>
      </c>
      <c r="F16" s="15">
        <f>'Memória de Cálculo'!F16</f>
        <v>1280.95</v>
      </c>
      <c r="G16" s="16">
        <v>8.4600000000000009</v>
      </c>
      <c r="H16" s="15">
        <f t="shared" si="0"/>
        <v>10.62</v>
      </c>
      <c r="I16" s="15">
        <f t="shared" si="1"/>
        <v>10836.84</v>
      </c>
      <c r="J16" s="33">
        <f t="shared" si="2"/>
        <v>13603.69</v>
      </c>
    </row>
    <row r="17" spans="1:10" s="17" customFormat="1" ht="25.5" x14ac:dyDescent="0.2">
      <c r="A17" s="32" t="s">
        <v>146</v>
      </c>
      <c r="B17" s="180" t="s">
        <v>124</v>
      </c>
      <c r="C17" s="182" t="s">
        <v>141</v>
      </c>
      <c r="D17" s="134" t="s">
        <v>153</v>
      </c>
      <c r="E17" s="135" t="s">
        <v>51</v>
      </c>
      <c r="F17" s="15">
        <f>'Memória de Cálculo'!F17</f>
        <v>189.98</v>
      </c>
      <c r="G17" s="16">
        <v>2.21</v>
      </c>
      <c r="H17" s="15">
        <f t="shared" si="0"/>
        <v>2.78</v>
      </c>
      <c r="I17" s="15">
        <f t="shared" si="1"/>
        <v>419.86</v>
      </c>
      <c r="J17" s="33">
        <f t="shared" si="2"/>
        <v>528.14</v>
      </c>
    </row>
    <row r="18" spans="1:10" s="17" customFormat="1" ht="51" x14ac:dyDescent="0.2">
      <c r="A18" s="32" t="s">
        <v>147</v>
      </c>
      <c r="B18" s="180" t="s">
        <v>124</v>
      </c>
      <c r="C18" s="182" t="s">
        <v>142</v>
      </c>
      <c r="D18" s="134" t="s">
        <v>154</v>
      </c>
      <c r="E18" s="135" t="s">
        <v>51</v>
      </c>
      <c r="F18" s="15">
        <f>'Memória de Cálculo'!F18</f>
        <v>335.3</v>
      </c>
      <c r="G18" s="16">
        <v>0.23</v>
      </c>
      <c r="H18" s="15">
        <f t="shared" si="0"/>
        <v>0.28999999999999998</v>
      </c>
      <c r="I18" s="15">
        <f t="shared" si="1"/>
        <v>77.12</v>
      </c>
      <c r="J18" s="33">
        <f t="shared" si="2"/>
        <v>97.24</v>
      </c>
    </row>
    <row r="19" spans="1:10" s="17" customFormat="1" ht="51" x14ac:dyDescent="0.2">
      <c r="A19" s="32" t="s">
        <v>220</v>
      </c>
      <c r="B19" s="180" t="s">
        <v>124</v>
      </c>
      <c r="C19" s="182" t="s">
        <v>219</v>
      </c>
      <c r="D19" s="134" t="s">
        <v>221</v>
      </c>
      <c r="E19" s="19" t="s">
        <v>67</v>
      </c>
      <c r="F19" s="15">
        <f>'Memória de Cálculo'!F19</f>
        <v>12</v>
      </c>
      <c r="G19" s="16">
        <v>50.92</v>
      </c>
      <c r="H19" s="15">
        <f t="shared" si="0"/>
        <v>63.95</v>
      </c>
      <c r="I19" s="15">
        <f>ROUND(F19*G19,2)</f>
        <v>611.04</v>
      </c>
      <c r="J19" s="33">
        <f>ROUND(F19*H19,2)</f>
        <v>767.4</v>
      </c>
    </row>
    <row r="20" spans="1:10" s="17" customFormat="1" ht="89.25" x14ac:dyDescent="0.2">
      <c r="A20" s="32" t="s">
        <v>226</v>
      </c>
      <c r="B20" s="180" t="s">
        <v>124</v>
      </c>
      <c r="C20" s="133" t="s">
        <v>225</v>
      </c>
      <c r="D20" s="134" t="s">
        <v>224</v>
      </c>
      <c r="E20" s="135" t="s">
        <v>149</v>
      </c>
      <c r="F20" s="15">
        <f>'Memória de Cálculo'!F20</f>
        <v>165.67</v>
      </c>
      <c r="G20" s="16">
        <v>6.93</v>
      </c>
      <c r="H20" s="15">
        <f t="shared" ref="H20:H22" si="3">ROUND(G20*(1+$J$8),2)</f>
        <v>8.6999999999999993</v>
      </c>
      <c r="I20" s="15">
        <f t="shared" ref="I20:I21" si="4">ROUND(F20*G20,2)</f>
        <v>1148.0899999999999</v>
      </c>
      <c r="J20" s="33">
        <f t="shared" ref="J20:J21" si="5">ROUND(F20*H20,2)</f>
        <v>1441.33</v>
      </c>
    </row>
    <row r="21" spans="1:10" s="17" customFormat="1" x14ac:dyDescent="0.2">
      <c r="A21" s="32" t="s">
        <v>227</v>
      </c>
      <c r="B21" s="180" t="s">
        <v>37</v>
      </c>
      <c r="C21" s="133" t="s">
        <v>222</v>
      </c>
      <c r="D21" s="134" t="s">
        <v>223</v>
      </c>
      <c r="E21" s="135" t="s">
        <v>51</v>
      </c>
      <c r="F21" s="15">
        <f>'Memória de Cálculo'!F21</f>
        <v>1380.56</v>
      </c>
      <c r="G21" s="183">
        <v>0.73</v>
      </c>
      <c r="H21" s="15">
        <f t="shared" si="3"/>
        <v>0.92</v>
      </c>
      <c r="I21" s="15">
        <f t="shared" si="4"/>
        <v>1007.81</v>
      </c>
      <c r="J21" s="33">
        <f t="shared" si="5"/>
        <v>1270.1199999999999</v>
      </c>
    </row>
    <row r="22" spans="1:10" s="17" customFormat="1" ht="25.5" x14ac:dyDescent="0.2">
      <c r="A22" s="179" t="s">
        <v>243</v>
      </c>
      <c r="B22" s="180" t="s">
        <v>37</v>
      </c>
      <c r="C22" s="133" t="s">
        <v>244</v>
      </c>
      <c r="D22" s="134" t="s">
        <v>245</v>
      </c>
      <c r="E22" s="135" t="s">
        <v>50</v>
      </c>
      <c r="F22" s="15">
        <f>'Memória de Cálculo'!F22</f>
        <v>185.84</v>
      </c>
      <c r="G22" s="183">
        <v>7.33</v>
      </c>
      <c r="H22" s="15">
        <f t="shared" si="3"/>
        <v>9.2100000000000009</v>
      </c>
      <c r="I22" s="15">
        <f t="shared" ref="I22" si="6">ROUND(F22*G22,2)</f>
        <v>1362.21</v>
      </c>
      <c r="J22" s="33">
        <f t="shared" ref="J22" si="7">ROUND(F22*H22,2)</f>
        <v>1711.59</v>
      </c>
    </row>
    <row r="23" spans="1:10" s="17" customFormat="1" x14ac:dyDescent="0.2">
      <c r="A23" s="198">
        <v>2</v>
      </c>
      <c r="B23" s="192"/>
      <c r="C23" s="193"/>
      <c r="D23" s="194" t="s">
        <v>155</v>
      </c>
      <c r="E23" s="195"/>
      <c r="F23" s="195"/>
      <c r="G23" s="196"/>
      <c r="H23" s="196"/>
      <c r="I23" s="199">
        <f>SUM(I24:I28)</f>
        <v>69903.61</v>
      </c>
      <c r="J23" s="199">
        <f>SUM(J24:J28)</f>
        <v>87792.31</v>
      </c>
    </row>
    <row r="24" spans="1:10" s="17" customFormat="1" ht="89.25" x14ac:dyDescent="0.2">
      <c r="A24" s="32" t="s">
        <v>29</v>
      </c>
      <c r="B24" s="180" t="s">
        <v>124</v>
      </c>
      <c r="C24" s="182" t="s">
        <v>156</v>
      </c>
      <c r="D24" s="134" t="s">
        <v>160</v>
      </c>
      <c r="E24" s="135" t="s">
        <v>149</v>
      </c>
      <c r="F24" s="15">
        <f>'Memória de Cálculo'!F24</f>
        <v>32.94</v>
      </c>
      <c r="G24" s="183">
        <v>9.36</v>
      </c>
      <c r="H24" s="15">
        <f t="shared" si="0"/>
        <v>11.76</v>
      </c>
      <c r="I24" s="15">
        <f t="shared" ref="I24:I28" si="8">ROUND(F24*G24,2)</f>
        <v>308.32</v>
      </c>
      <c r="J24" s="33">
        <f t="shared" ref="J24:J28" si="9">ROUND(F24*H24,2)</f>
        <v>387.37</v>
      </c>
    </row>
    <row r="25" spans="1:10" s="17" customFormat="1" ht="51" x14ac:dyDescent="0.2">
      <c r="A25" s="32" t="s">
        <v>40</v>
      </c>
      <c r="B25" s="180" t="s">
        <v>124</v>
      </c>
      <c r="C25" s="182" t="s">
        <v>157</v>
      </c>
      <c r="D25" s="134" t="s">
        <v>161</v>
      </c>
      <c r="E25" s="135" t="s">
        <v>149</v>
      </c>
      <c r="F25" s="15">
        <f>'Memória de Cálculo'!F25</f>
        <v>32.94</v>
      </c>
      <c r="G25" s="184">
        <v>545.67999999999995</v>
      </c>
      <c r="H25" s="136">
        <f t="shared" ref="H25:H28" si="10">ROUND(G25*(1+$J$8),2)</f>
        <v>685.32</v>
      </c>
      <c r="I25" s="136">
        <f t="shared" si="8"/>
        <v>17974.7</v>
      </c>
      <c r="J25" s="185">
        <f t="shared" si="9"/>
        <v>22574.44</v>
      </c>
    </row>
    <row r="26" spans="1:10" s="17" customFormat="1" ht="51" x14ac:dyDescent="0.2">
      <c r="A26" s="32" t="s">
        <v>49</v>
      </c>
      <c r="B26" s="180" t="s">
        <v>124</v>
      </c>
      <c r="C26" s="182" t="s">
        <v>158</v>
      </c>
      <c r="D26" s="134" t="s">
        <v>162</v>
      </c>
      <c r="E26" s="135" t="s">
        <v>51</v>
      </c>
      <c r="F26" s="15">
        <f>'Memória de Cálculo'!F26</f>
        <v>210.8</v>
      </c>
      <c r="G26" s="16">
        <v>195.62</v>
      </c>
      <c r="H26" s="15">
        <f t="shared" si="10"/>
        <v>245.68</v>
      </c>
      <c r="I26" s="15">
        <f t="shared" si="8"/>
        <v>41236.699999999997</v>
      </c>
      <c r="J26" s="33">
        <f t="shared" si="9"/>
        <v>51789.34</v>
      </c>
    </row>
    <row r="27" spans="1:10" s="17" customFormat="1" ht="51" x14ac:dyDescent="0.2">
      <c r="A27" s="32" t="s">
        <v>65</v>
      </c>
      <c r="B27" s="180" t="s">
        <v>37</v>
      </c>
      <c r="C27" s="181" t="s">
        <v>250</v>
      </c>
      <c r="D27" s="134" t="s">
        <v>251</v>
      </c>
      <c r="E27" s="135" t="s">
        <v>149</v>
      </c>
      <c r="F27" s="15">
        <f>'Memória de Cálculo'!F27</f>
        <v>6.06</v>
      </c>
      <c r="G27" s="15">
        <v>1596.13</v>
      </c>
      <c r="H27" s="15">
        <f t="shared" si="10"/>
        <v>2004.58</v>
      </c>
      <c r="I27" s="15">
        <f t="shared" si="8"/>
        <v>9672.5499999999993</v>
      </c>
      <c r="J27" s="33">
        <f t="shared" si="9"/>
        <v>12147.75</v>
      </c>
    </row>
    <row r="28" spans="1:10" s="17" customFormat="1" ht="51" x14ac:dyDescent="0.2">
      <c r="A28" s="32" t="s">
        <v>66</v>
      </c>
      <c r="B28" s="180" t="s">
        <v>124</v>
      </c>
      <c r="C28" s="182" t="s">
        <v>159</v>
      </c>
      <c r="D28" s="134" t="s">
        <v>163</v>
      </c>
      <c r="E28" s="135" t="s">
        <v>149</v>
      </c>
      <c r="F28" s="15">
        <f>'Memória de Cálculo'!F28</f>
        <v>113.09</v>
      </c>
      <c r="G28" s="15">
        <v>6.29</v>
      </c>
      <c r="H28" s="15">
        <f t="shared" si="10"/>
        <v>7.9</v>
      </c>
      <c r="I28" s="15">
        <f t="shared" si="8"/>
        <v>711.34</v>
      </c>
      <c r="J28" s="33">
        <f t="shared" si="9"/>
        <v>893.41</v>
      </c>
    </row>
    <row r="29" spans="1:10" s="17" customFormat="1" x14ac:dyDescent="0.2">
      <c r="A29" s="198">
        <v>3</v>
      </c>
      <c r="B29" s="192"/>
      <c r="C29" s="193"/>
      <c r="D29" s="194" t="s">
        <v>164</v>
      </c>
      <c r="E29" s="195"/>
      <c r="F29" s="195"/>
      <c r="G29" s="196"/>
      <c r="H29" s="196"/>
      <c r="I29" s="199">
        <f>SUM(I30:I38)</f>
        <v>82443.72</v>
      </c>
      <c r="J29" s="199">
        <f>SUM(J30:J38)</f>
        <v>103540.33</v>
      </c>
    </row>
    <row r="30" spans="1:10" s="17" customFormat="1" ht="38.25" x14ac:dyDescent="0.2">
      <c r="A30" s="32" t="s">
        <v>30</v>
      </c>
      <c r="B30" s="180" t="s">
        <v>124</v>
      </c>
      <c r="C30" s="182" t="s">
        <v>62</v>
      </c>
      <c r="D30" s="134" t="s">
        <v>63</v>
      </c>
      <c r="E30" s="135" t="s">
        <v>51</v>
      </c>
      <c r="F30" s="15">
        <f>'Memória de Cálculo'!F30</f>
        <v>89.69</v>
      </c>
      <c r="G30" s="15">
        <v>11.4</v>
      </c>
      <c r="H30" s="15">
        <f t="shared" ref="H30:H38" si="11">ROUND(G30*(1+$J$8),2)</f>
        <v>14.32</v>
      </c>
      <c r="I30" s="15">
        <f t="shared" ref="I30:I37" si="12">ROUND(F30*G30,2)</f>
        <v>1022.47</v>
      </c>
      <c r="J30" s="33">
        <f t="shared" ref="J30:J37" si="13">ROUND(F30*H30,2)</f>
        <v>1284.3599999999999</v>
      </c>
    </row>
    <row r="31" spans="1:10" s="17" customFormat="1" ht="63.75" x14ac:dyDescent="0.2">
      <c r="A31" s="32" t="s">
        <v>41</v>
      </c>
      <c r="B31" s="180" t="s">
        <v>124</v>
      </c>
      <c r="C31" s="182" t="s">
        <v>165</v>
      </c>
      <c r="D31" s="134" t="s">
        <v>174</v>
      </c>
      <c r="E31" s="135" t="s">
        <v>51</v>
      </c>
      <c r="F31" s="15">
        <f>'Memória de Cálculo'!F31</f>
        <v>89.69</v>
      </c>
      <c r="G31" s="15">
        <v>30.53</v>
      </c>
      <c r="H31" s="15">
        <f t="shared" si="11"/>
        <v>38.340000000000003</v>
      </c>
      <c r="I31" s="15">
        <f t="shared" si="12"/>
        <v>2738.24</v>
      </c>
      <c r="J31" s="33">
        <f t="shared" si="13"/>
        <v>3438.71</v>
      </c>
    </row>
    <row r="32" spans="1:10" s="17" customFormat="1" ht="76.5" x14ac:dyDescent="0.2">
      <c r="A32" s="32" t="s">
        <v>33</v>
      </c>
      <c r="B32" s="180" t="s">
        <v>37</v>
      </c>
      <c r="C32" s="182" t="s">
        <v>166</v>
      </c>
      <c r="D32" s="134" t="s">
        <v>64</v>
      </c>
      <c r="E32" s="135" t="s">
        <v>51</v>
      </c>
      <c r="F32" s="15">
        <f>'Memória de Cálculo'!F32</f>
        <v>89.69</v>
      </c>
      <c r="G32" s="15">
        <v>84.3</v>
      </c>
      <c r="H32" s="15">
        <f t="shared" si="11"/>
        <v>105.87</v>
      </c>
      <c r="I32" s="15">
        <f t="shared" si="12"/>
        <v>7560.87</v>
      </c>
      <c r="J32" s="33">
        <f t="shared" si="13"/>
        <v>9495.48</v>
      </c>
    </row>
    <row r="33" spans="1:10" s="17" customFormat="1" ht="51" x14ac:dyDescent="0.2">
      <c r="A33" s="32" t="s">
        <v>170</v>
      </c>
      <c r="B33" s="180" t="s">
        <v>124</v>
      </c>
      <c r="C33" s="182" t="s">
        <v>167</v>
      </c>
      <c r="D33" s="134" t="s">
        <v>175</v>
      </c>
      <c r="E33" s="135" t="s">
        <v>51</v>
      </c>
      <c r="F33" s="15">
        <f>'Memória de Cálculo'!F33</f>
        <v>387.81</v>
      </c>
      <c r="G33" s="15">
        <v>56.02</v>
      </c>
      <c r="H33" s="15">
        <f t="shared" si="11"/>
        <v>70.36</v>
      </c>
      <c r="I33" s="15">
        <f t="shared" si="12"/>
        <v>21725.119999999999</v>
      </c>
      <c r="J33" s="33">
        <f t="shared" si="13"/>
        <v>27286.31</v>
      </c>
    </row>
    <row r="34" spans="1:10" s="17" customFormat="1" ht="51" x14ac:dyDescent="0.2">
      <c r="A34" s="32" t="s">
        <v>171</v>
      </c>
      <c r="B34" s="180" t="s">
        <v>124</v>
      </c>
      <c r="C34" s="182" t="s">
        <v>168</v>
      </c>
      <c r="D34" s="134" t="s">
        <v>176</v>
      </c>
      <c r="E34" s="135" t="s">
        <v>51</v>
      </c>
      <c r="F34" s="15">
        <f>'Memória de Cálculo'!F34</f>
        <v>389.44</v>
      </c>
      <c r="G34" s="15">
        <v>61.17</v>
      </c>
      <c r="H34" s="15">
        <f t="shared" si="11"/>
        <v>76.819999999999993</v>
      </c>
      <c r="I34" s="15">
        <f t="shared" si="12"/>
        <v>23822.04</v>
      </c>
      <c r="J34" s="33">
        <f t="shared" si="13"/>
        <v>29916.78</v>
      </c>
    </row>
    <row r="35" spans="1:10" s="17" customFormat="1" ht="63.75" x14ac:dyDescent="0.2">
      <c r="A35" s="32" t="s">
        <v>172</v>
      </c>
      <c r="B35" s="180" t="s">
        <v>124</v>
      </c>
      <c r="C35" s="182" t="s">
        <v>169</v>
      </c>
      <c r="D35" s="134" t="s">
        <v>177</v>
      </c>
      <c r="E35" s="135" t="s">
        <v>51</v>
      </c>
      <c r="F35" s="15">
        <f>'Memória de Cálculo'!F35</f>
        <v>396.84</v>
      </c>
      <c r="G35" s="15">
        <v>60.58</v>
      </c>
      <c r="H35" s="15">
        <f t="shared" si="11"/>
        <v>76.08</v>
      </c>
      <c r="I35" s="15">
        <f t="shared" si="12"/>
        <v>24040.57</v>
      </c>
      <c r="J35" s="33">
        <f t="shared" si="13"/>
        <v>30191.59</v>
      </c>
    </row>
    <row r="36" spans="1:10" s="17" customFormat="1" ht="76.5" x14ac:dyDescent="0.2">
      <c r="A36" s="32" t="s">
        <v>173</v>
      </c>
      <c r="B36" s="180" t="s">
        <v>124</v>
      </c>
      <c r="C36" s="182" t="s">
        <v>48</v>
      </c>
      <c r="D36" s="134" t="s">
        <v>61</v>
      </c>
      <c r="E36" s="135" t="s">
        <v>50</v>
      </c>
      <c r="F36" s="15">
        <f>'Memória de Cálculo'!F36</f>
        <v>9.2799999999999994</v>
      </c>
      <c r="G36" s="15">
        <v>31.8</v>
      </c>
      <c r="H36" s="15">
        <f t="shared" si="11"/>
        <v>39.94</v>
      </c>
      <c r="I36" s="15">
        <f t="shared" si="12"/>
        <v>295.10000000000002</v>
      </c>
      <c r="J36" s="33">
        <f t="shared" si="13"/>
        <v>370.64</v>
      </c>
    </row>
    <row r="37" spans="1:10" s="17" customFormat="1" ht="51" x14ac:dyDescent="0.2">
      <c r="A37" s="32" t="s">
        <v>228</v>
      </c>
      <c r="B37" s="180" t="s">
        <v>124</v>
      </c>
      <c r="C37" s="182" t="s">
        <v>159</v>
      </c>
      <c r="D37" s="134" t="s">
        <v>163</v>
      </c>
      <c r="E37" s="135" t="s">
        <v>149</v>
      </c>
      <c r="F37" s="15">
        <f>'Memória de Cálculo'!F37</f>
        <v>2.65</v>
      </c>
      <c r="G37" s="15">
        <v>6.29</v>
      </c>
      <c r="H37" s="15">
        <f t="shared" si="11"/>
        <v>7.9</v>
      </c>
      <c r="I37" s="15">
        <f t="shared" si="12"/>
        <v>16.670000000000002</v>
      </c>
      <c r="J37" s="33">
        <f t="shared" si="13"/>
        <v>20.94</v>
      </c>
    </row>
    <row r="38" spans="1:10" s="17" customFormat="1" ht="63.75" x14ac:dyDescent="0.2">
      <c r="A38" s="32" t="s">
        <v>263</v>
      </c>
      <c r="B38" s="180" t="s">
        <v>37</v>
      </c>
      <c r="C38" s="182" t="s">
        <v>262</v>
      </c>
      <c r="D38" s="134" t="s">
        <v>264</v>
      </c>
      <c r="E38" s="19" t="s">
        <v>67</v>
      </c>
      <c r="F38" s="15">
        <f>'Memória de Cálculo'!F38</f>
        <v>4</v>
      </c>
      <c r="G38" s="15">
        <v>305.66000000000003</v>
      </c>
      <c r="H38" s="15">
        <f t="shared" si="11"/>
        <v>383.88</v>
      </c>
      <c r="I38" s="15">
        <f t="shared" ref="I38" si="14">ROUND(F38*G38,2)</f>
        <v>1222.6400000000001</v>
      </c>
      <c r="J38" s="33">
        <f t="shared" ref="J38" si="15">ROUND(F38*H38,2)</f>
        <v>1535.52</v>
      </c>
    </row>
    <row r="39" spans="1:10" s="17" customFormat="1" x14ac:dyDescent="0.2">
      <c r="A39" s="198">
        <v>4</v>
      </c>
      <c r="B39" s="192"/>
      <c r="C39" s="193"/>
      <c r="D39" s="194" t="s">
        <v>178</v>
      </c>
      <c r="E39" s="195"/>
      <c r="F39" s="195"/>
      <c r="G39" s="196"/>
      <c r="H39" s="196"/>
      <c r="I39" s="199">
        <f>SUM(I40:I50)</f>
        <v>29443.83</v>
      </c>
      <c r="J39" s="199">
        <f>SUM(J40:J50)</f>
        <v>36978.519999999997</v>
      </c>
    </row>
    <row r="40" spans="1:10" s="17" customFormat="1" ht="76.5" x14ac:dyDescent="0.2">
      <c r="A40" s="32" t="s">
        <v>23</v>
      </c>
      <c r="B40" s="180" t="s">
        <v>216</v>
      </c>
      <c r="C40" s="181" t="s">
        <v>217</v>
      </c>
      <c r="D40" s="134" t="s">
        <v>197</v>
      </c>
      <c r="E40" s="19" t="s">
        <v>67</v>
      </c>
      <c r="F40" s="15">
        <f>'Memória de Cálculo'!F40</f>
        <v>9</v>
      </c>
      <c r="G40" s="15">
        <f>CCU!J20</f>
        <v>714.29</v>
      </c>
      <c r="H40" s="15">
        <f>ROUND(G40*(1+$J$8),2)</f>
        <v>897.08</v>
      </c>
      <c r="I40" s="15">
        <f>ROUND(F40*G40,2)</f>
        <v>6428.61</v>
      </c>
      <c r="J40" s="33">
        <f>ROUND(F40*H40,2)</f>
        <v>8073.72</v>
      </c>
    </row>
    <row r="41" spans="1:10" s="17" customFormat="1" ht="63.75" x14ac:dyDescent="0.2">
      <c r="A41" s="32" t="s">
        <v>24</v>
      </c>
      <c r="B41" s="180" t="s">
        <v>124</v>
      </c>
      <c r="C41" s="182" t="s">
        <v>180</v>
      </c>
      <c r="D41" s="134" t="s">
        <v>198</v>
      </c>
      <c r="E41" s="19" t="s">
        <v>67</v>
      </c>
      <c r="F41" s="15">
        <f>'Memória de Cálculo'!F41</f>
        <v>1</v>
      </c>
      <c r="G41" s="15">
        <v>3654.84</v>
      </c>
      <c r="H41" s="15">
        <f t="shared" ref="H41:H49" si="16">ROUND(G41*(1+$J$8),2)</f>
        <v>4590.1099999999997</v>
      </c>
      <c r="I41" s="15">
        <f t="shared" ref="I41:I49" si="17">ROUND(F41*G41,2)</f>
        <v>3654.84</v>
      </c>
      <c r="J41" s="33">
        <f t="shared" ref="J41:J49" si="18">ROUND(F41*H41,2)</f>
        <v>4590.1099999999997</v>
      </c>
    </row>
    <row r="42" spans="1:10" s="17" customFormat="1" ht="63.75" x14ac:dyDescent="0.2">
      <c r="A42" s="32" t="s">
        <v>189</v>
      </c>
      <c r="B42" s="180" t="s">
        <v>124</v>
      </c>
      <c r="C42" s="182" t="s">
        <v>181</v>
      </c>
      <c r="D42" s="134" t="s">
        <v>199</v>
      </c>
      <c r="E42" s="19" t="s">
        <v>67</v>
      </c>
      <c r="F42" s="15">
        <f>'Memória de Cálculo'!F42</f>
        <v>1</v>
      </c>
      <c r="G42" s="15">
        <v>3422.44</v>
      </c>
      <c r="H42" s="15">
        <f t="shared" si="16"/>
        <v>4298.24</v>
      </c>
      <c r="I42" s="15">
        <f t="shared" si="17"/>
        <v>3422.44</v>
      </c>
      <c r="J42" s="33">
        <f t="shared" si="18"/>
        <v>4298.24</v>
      </c>
    </row>
    <row r="43" spans="1:10" s="17" customFormat="1" ht="63.75" x14ac:dyDescent="0.2">
      <c r="A43" s="32" t="s">
        <v>190</v>
      </c>
      <c r="B43" s="180" t="s">
        <v>124</v>
      </c>
      <c r="C43" s="182" t="s">
        <v>182</v>
      </c>
      <c r="D43" s="134" t="s">
        <v>200</v>
      </c>
      <c r="E43" s="19" t="s">
        <v>67</v>
      </c>
      <c r="F43" s="15">
        <f>'Memória de Cálculo'!F43</f>
        <v>1</v>
      </c>
      <c r="G43" s="15">
        <v>2248.1799999999998</v>
      </c>
      <c r="H43" s="15">
        <f t="shared" si="16"/>
        <v>2823.49</v>
      </c>
      <c r="I43" s="15">
        <f t="shared" si="17"/>
        <v>2248.1799999999998</v>
      </c>
      <c r="J43" s="33">
        <f t="shared" si="18"/>
        <v>2823.49</v>
      </c>
    </row>
    <row r="44" spans="1:10" s="17" customFormat="1" ht="76.5" x14ac:dyDescent="0.2">
      <c r="A44" s="32" t="s">
        <v>191</v>
      </c>
      <c r="B44" s="180" t="s">
        <v>124</v>
      </c>
      <c r="C44" s="182" t="s">
        <v>183</v>
      </c>
      <c r="D44" s="134" t="s">
        <v>201</v>
      </c>
      <c r="E44" s="19" t="s">
        <v>67</v>
      </c>
      <c r="F44" s="15">
        <f>'Memória de Cálculo'!F44</f>
        <v>1</v>
      </c>
      <c r="G44" s="15">
        <v>1377.27</v>
      </c>
      <c r="H44" s="15">
        <f t="shared" si="16"/>
        <v>1729.71</v>
      </c>
      <c r="I44" s="15">
        <f t="shared" si="17"/>
        <v>1377.27</v>
      </c>
      <c r="J44" s="33">
        <f t="shared" si="18"/>
        <v>1729.71</v>
      </c>
    </row>
    <row r="45" spans="1:10" s="17" customFormat="1" ht="63.75" x14ac:dyDescent="0.2">
      <c r="A45" s="179" t="s">
        <v>192</v>
      </c>
      <c r="B45" s="180" t="s">
        <v>124</v>
      </c>
      <c r="C45" s="182" t="s">
        <v>184</v>
      </c>
      <c r="D45" s="134" t="s">
        <v>202</v>
      </c>
      <c r="E45" s="19" t="s">
        <v>67</v>
      </c>
      <c r="F45" s="15">
        <f>'Memória de Cálculo'!F45</f>
        <v>1</v>
      </c>
      <c r="G45" s="15">
        <v>1047.0899999999999</v>
      </c>
      <c r="H45" s="15">
        <f t="shared" si="16"/>
        <v>1315.04</v>
      </c>
      <c r="I45" s="15">
        <f t="shared" si="17"/>
        <v>1047.0899999999999</v>
      </c>
      <c r="J45" s="33">
        <f t="shared" si="18"/>
        <v>1315.04</v>
      </c>
    </row>
    <row r="46" spans="1:10" s="17" customFormat="1" ht="63.75" x14ac:dyDescent="0.2">
      <c r="A46" s="179" t="s">
        <v>193</v>
      </c>
      <c r="B46" s="180" t="s">
        <v>124</v>
      </c>
      <c r="C46" s="182" t="s">
        <v>185</v>
      </c>
      <c r="D46" s="134" t="s">
        <v>203</v>
      </c>
      <c r="E46" s="19" t="s">
        <v>67</v>
      </c>
      <c r="F46" s="15">
        <f>'Memória de Cálculo'!F46</f>
        <v>1</v>
      </c>
      <c r="G46" s="15">
        <v>2720.4</v>
      </c>
      <c r="H46" s="15">
        <f t="shared" si="16"/>
        <v>3416.55</v>
      </c>
      <c r="I46" s="15">
        <f t="shared" si="17"/>
        <v>2720.4</v>
      </c>
      <c r="J46" s="33">
        <f t="shared" si="18"/>
        <v>3416.55</v>
      </c>
    </row>
    <row r="47" spans="1:10" s="17" customFormat="1" ht="63.75" x14ac:dyDescent="0.2">
      <c r="A47" s="179" t="s">
        <v>194</v>
      </c>
      <c r="B47" s="180" t="s">
        <v>124</v>
      </c>
      <c r="C47" s="182" t="s">
        <v>186</v>
      </c>
      <c r="D47" s="134" t="s">
        <v>204</v>
      </c>
      <c r="E47" s="19" t="s">
        <v>67</v>
      </c>
      <c r="F47" s="15">
        <f>'Memória de Cálculo'!F47</f>
        <v>1</v>
      </c>
      <c r="G47" s="15">
        <v>2939.79</v>
      </c>
      <c r="H47" s="15">
        <f t="shared" si="16"/>
        <v>3692.08</v>
      </c>
      <c r="I47" s="15">
        <f t="shared" si="17"/>
        <v>2939.79</v>
      </c>
      <c r="J47" s="33">
        <f t="shared" si="18"/>
        <v>3692.08</v>
      </c>
    </row>
    <row r="48" spans="1:10" s="17" customFormat="1" ht="63.75" x14ac:dyDescent="0.2">
      <c r="A48" s="179" t="s">
        <v>195</v>
      </c>
      <c r="B48" s="180" t="s">
        <v>124</v>
      </c>
      <c r="C48" s="182" t="s">
        <v>187</v>
      </c>
      <c r="D48" s="134" t="s">
        <v>205</v>
      </c>
      <c r="E48" s="19" t="s">
        <v>67</v>
      </c>
      <c r="F48" s="15">
        <f>'Memória de Cálculo'!F48</f>
        <v>1</v>
      </c>
      <c r="G48" s="15">
        <v>1465.96</v>
      </c>
      <c r="H48" s="15">
        <f t="shared" si="16"/>
        <v>1841.1</v>
      </c>
      <c r="I48" s="15">
        <f t="shared" si="17"/>
        <v>1465.96</v>
      </c>
      <c r="J48" s="33">
        <f t="shared" si="18"/>
        <v>1841.1</v>
      </c>
    </row>
    <row r="49" spans="1:10" s="17" customFormat="1" ht="63.75" x14ac:dyDescent="0.2">
      <c r="A49" s="179" t="s">
        <v>196</v>
      </c>
      <c r="B49" s="180" t="s">
        <v>124</v>
      </c>
      <c r="C49" s="182" t="s">
        <v>188</v>
      </c>
      <c r="D49" s="134" t="s">
        <v>206</v>
      </c>
      <c r="E49" s="19" t="s">
        <v>67</v>
      </c>
      <c r="F49" s="15">
        <f>'Memória de Cálculo'!F49</f>
        <v>2</v>
      </c>
      <c r="G49" s="15">
        <v>1187.6099999999999</v>
      </c>
      <c r="H49" s="15">
        <f t="shared" si="16"/>
        <v>1491.52</v>
      </c>
      <c r="I49" s="15">
        <f t="shared" si="17"/>
        <v>2375.2199999999998</v>
      </c>
      <c r="J49" s="33">
        <f t="shared" si="18"/>
        <v>2983.04</v>
      </c>
    </row>
    <row r="50" spans="1:10" s="17" customFormat="1" ht="63.75" x14ac:dyDescent="0.2">
      <c r="A50" s="179" t="s">
        <v>207</v>
      </c>
      <c r="B50" s="180" t="s">
        <v>37</v>
      </c>
      <c r="C50" s="182" t="s">
        <v>260</v>
      </c>
      <c r="D50" s="134" t="s">
        <v>261</v>
      </c>
      <c r="E50" s="19" t="s">
        <v>67</v>
      </c>
      <c r="F50" s="15">
        <f>'Memória de Cálculo'!F50</f>
        <v>3</v>
      </c>
      <c r="G50" s="15">
        <v>588.01</v>
      </c>
      <c r="H50" s="15">
        <f t="shared" ref="H50" si="19">ROUND(G50*(1+$J$8),2)</f>
        <v>738.48</v>
      </c>
      <c r="I50" s="15">
        <f t="shared" ref="I50" si="20">ROUND(F50*G50,2)</f>
        <v>1764.03</v>
      </c>
      <c r="J50" s="33">
        <f t="shared" ref="J50" si="21">ROUND(F50*H50,2)</f>
        <v>2215.44</v>
      </c>
    </row>
    <row r="51" spans="1:10" s="17" customFormat="1" x14ac:dyDescent="0.2">
      <c r="A51" s="198">
        <v>5</v>
      </c>
      <c r="B51" s="192"/>
      <c r="C51" s="193"/>
      <c r="D51" s="194" t="s">
        <v>68</v>
      </c>
      <c r="E51" s="195"/>
      <c r="F51" s="195"/>
      <c r="G51" s="196"/>
      <c r="H51" s="196"/>
      <c r="I51" s="199">
        <f>SUM(I52:I53)</f>
        <v>3012.1</v>
      </c>
      <c r="J51" s="199">
        <f>SUM(J52:J53)</f>
        <v>3781.77</v>
      </c>
    </row>
    <row r="52" spans="1:10" s="17" customFormat="1" x14ac:dyDescent="0.2">
      <c r="A52" s="179" t="s">
        <v>38</v>
      </c>
      <c r="B52" s="180" t="s">
        <v>124</v>
      </c>
      <c r="C52" s="26" t="s">
        <v>69</v>
      </c>
      <c r="D52" s="18" t="s">
        <v>70</v>
      </c>
      <c r="E52" s="19" t="s">
        <v>51</v>
      </c>
      <c r="F52" s="15">
        <f>'Memória de Cálculo'!F52</f>
        <v>376.96</v>
      </c>
      <c r="G52" s="15">
        <v>7.71</v>
      </c>
      <c r="H52" s="15">
        <f>ROUND(G52*(1+$J$8),2)</f>
        <v>9.68</v>
      </c>
      <c r="I52" s="15">
        <f>ROUND(F52*G52,2)</f>
        <v>2906.36</v>
      </c>
      <c r="J52" s="33">
        <f>ROUND(F52*H52,2)</f>
        <v>3648.97</v>
      </c>
    </row>
    <row r="53" spans="1:10" s="17" customFormat="1" ht="38.25" x14ac:dyDescent="0.2">
      <c r="A53" s="179" t="s">
        <v>42</v>
      </c>
      <c r="B53" s="180" t="s">
        <v>124</v>
      </c>
      <c r="C53" s="26" t="s">
        <v>71</v>
      </c>
      <c r="D53" s="18" t="s">
        <v>72</v>
      </c>
      <c r="E53" s="19" t="s">
        <v>67</v>
      </c>
      <c r="F53" s="15">
        <f>'Memória de Cálculo'!F53</f>
        <v>1</v>
      </c>
      <c r="G53" s="15">
        <v>105.74</v>
      </c>
      <c r="H53" s="15">
        <f>ROUND(G53*(1+$J$8),2)</f>
        <v>132.80000000000001</v>
      </c>
      <c r="I53" s="15">
        <f>ROUND(F53*G53,2)</f>
        <v>105.74</v>
      </c>
      <c r="J53" s="33">
        <f>ROUND(F53*H53,2)</f>
        <v>132.80000000000001</v>
      </c>
    </row>
    <row r="54" spans="1:10" s="17" customFormat="1" x14ac:dyDescent="0.2">
      <c r="A54" s="198">
        <v>6</v>
      </c>
      <c r="B54" s="192"/>
      <c r="C54" s="193"/>
      <c r="D54" s="194" t="s">
        <v>73</v>
      </c>
      <c r="E54" s="195"/>
      <c r="F54" s="195"/>
      <c r="G54" s="196"/>
      <c r="H54" s="196"/>
      <c r="I54" s="199">
        <f>SUM(I55:I60)</f>
        <v>794.29</v>
      </c>
      <c r="J54" s="199">
        <f>SUM(J55:J60)</f>
        <v>997.53</v>
      </c>
    </row>
    <row r="55" spans="1:10" s="17" customFormat="1" ht="51" x14ac:dyDescent="0.2">
      <c r="A55" s="179" t="s">
        <v>34</v>
      </c>
      <c r="B55" s="180" t="s">
        <v>37</v>
      </c>
      <c r="C55" s="133" t="s">
        <v>229</v>
      </c>
      <c r="D55" s="134" t="s">
        <v>230</v>
      </c>
      <c r="E55" s="19" t="s">
        <v>67</v>
      </c>
      <c r="F55" s="15">
        <f>'Memória de Cálculo'!F55</f>
        <v>1</v>
      </c>
      <c r="G55" s="15">
        <v>178.38</v>
      </c>
      <c r="H55" s="15">
        <f t="shared" ref="H55:H60" si="22">ROUND(G55*(1+$J$8),2)</f>
        <v>224.03</v>
      </c>
      <c r="I55" s="15">
        <f t="shared" ref="I55:I60" si="23">ROUND(F55*G55,2)</f>
        <v>178.38</v>
      </c>
      <c r="J55" s="33">
        <f t="shared" ref="J55:J60" si="24">ROUND(F55*H55,2)</f>
        <v>224.03</v>
      </c>
    </row>
    <row r="56" spans="1:10" s="17" customFormat="1" ht="38.25" x14ac:dyDescent="0.2">
      <c r="A56" s="179" t="s">
        <v>35</v>
      </c>
      <c r="B56" s="180" t="s">
        <v>124</v>
      </c>
      <c r="C56" s="26" t="s">
        <v>74</v>
      </c>
      <c r="D56" s="18" t="s">
        <v>75</v>
      </c>
      <c r="E56" s="19" t="s">
        <v>50</v>
      </c>
      <c r="F56" s="15">
        <f>'Memória de Cálculo'!F56</f>
        <v>6</v>
      </c>
      <c r="G56" s="15">
        <v>25.95</v>
      </c>
      <c r="H56" s="15">
        <f t="shared" si="22"/>
        <v>32.590000000000003</v>
      </c>
      <c r="I56" s="15">
        <f t="shared" si="23"/>
        <v>155.69999999999999</v>
      </c>
      <c r="J56" s="33">
        <f t="shared" si="24"/>
        <v>195.54</v>
      </c>
    </row>
    <row r="57" spans="1:10" s="17" customFormat="1" ht="51" x14ac:dyDescent="0.2">
      <c r="A57" s="179" t="s">
        <v>36</v>
      </c>
      <c r="B57" s="180" t="s">
        <v>124</v>
      </c>
      <c r="C57" s="133" t="s">
        <v>232</v>
      </c>
      <c r="D57" s="18" t="s">
        <v>231</v>
      </c>
      <c r="E57" s="19" t="s">
        <v>67</v>
      </c>
      <c r="F57" s="15">
        <f>'Memória de Cálculo'!F57</f>
        <v>1</v>
      </c>
      <c r="G57" s="15">
        <v>111.88</v>
      </c>
      <c r="H57" s="15">
        <f t="shared" si="22"/>
        <v>140.51</v>
      </c>
      <c r="I57" s="15">
        <f t="shared" si="23"/>
        <v>111.88</v>
      </c>
      <c r="J57" s="33">
        <f t="shared" si="24"/>
        <v>140.51</v>
      </c>
    </row>
    <row r="58" spans="1:10" s="17" customFormat="1" ht="25.5" x14ac:dyDescent="0.2">
      <c r="A58" s="179" t="s">
        <v>44</v>
      </c>
      <c r="B58" s="180" t="s">
        <v>124</v>
      </c>
      <c r="C58" s="133" t="s">
        <v>233</v>
      </c>
      <c r="D58" s="18" t="s">
        <v>234</v>
      </c>
      <c r="E58" s="19" t="s">
        <v>67</v>
      </c>
      <c r="F58" s="15">
        <f>'Memória de Cálculo'!F58</f>
        <v>1</v>
      </c>
      <c r="G58" s="15">
        <v>204.13</v>
      </c>
      <c r="H58" s="15">
        <f t="shared" si="22"/>
        <v>256.37</v>
      </c>
      <c r="I58" s="15">
        <f t="shared" si="23"/>
        <v>204.13</v>
      </c>
      <c r="J58" s="33">
        <f t="shared" si="24"/>
        <v>256.37</v>
      </c>
    </row>
    <row r="59" spans="1:10" s="17" customFormat="1" ht="38.25" x14ac:dyDescent="0.2">
      <c r="A59" s="179" t="s">
        <v>45</v>
      </c>
      <c r="B59" s="180" t="s">
        <v>124</v>
      </c>
      <c r="C59" s="26" t="s">
        <v>76</v>
      </c>
      <c r="D59" s="18" t="s">
        <v>77</v>
      </c>
      <c r="E59" s="19" t="s">
        <v>50</v>
      </c>
      <c r="F59" s="15">
        <f>'Memória de Cálculo'!F59</f>
        <v>6</v>
      </c>
      <c r="G59" s="15">
        <v>14.43</v>
      </c>
      <c r="H59" s="15">
        <f t="shared" si="22"/>
        <v>18.12</v>
      </c>
      <c r="I59" s="15">
        <f t="shared" si="23"/>
        <v>86.58</v>
      </c>
      <c r="J59" s="33">
        <f t="shared" si="24"/>
        <v>108.72</v>
      </c>
    </row>
    <row r="60" spans="1:10" s="17" customFormat="1" ht="25.5" x14ac:dyDescent="0.2">
      <c r="A60" s="179" t="s">
        <v>46</v>
      </c>
      <c r="B60" s="180" t="s">
        <v>37</v>
      </c>
      <c r="C60" s="133" t="s">
        <v>235</v>
      </c>
      <c r="D60" s="134" t="s">
        <v>78</v>
      </c>
      <c r="E60" s="19" t="s">
        <v>67</v>
      </c>
      <c r="F60" s="15">
        <f>'Memória de Cálculo'!F60</f>
        <v>1</v>
      </c>
      <c r="G60" s="15">
        <v>57.62</v>
      </c>
      <c r="H60" s="15">
        <f t="shared" si="22"/>
        <v>72.36</v>
      </c>
      <c r="I60" s="15">
        <f t="shared" si="23"/>
        <v>57.62</v>
      </c>
      <c r="J60" s="33">
        <f t="shared" si="24"/>
        <v>72.36</v>
      </c>
    </row>
    <row r="61" spans="1:10" s="17" customFormat="1" x14ac:dyDescent="0.2">
      <c r="A61" s="198">
        <v>7</v>
      </c>
      <c r="B61" s="192"/>
      <c r="C61" s="193"/>
      <c r="D61" s="194" t="s">
        <v>79</v>
      </c>
      <c r="E61" s="195"/>
      <c r="F61" s="195"/>
      <c r="G61" s="196"/>
      <c r="H61" s="196"/>
      <c r="I61" s="199">
        <f>I62</f>
        <v>505.51</v>
      </c>
      <c r="J61" s="199">
        <f>J62</f>
        <v>631.89</v>
      </c>
    </row>
    <row r="62" spans="1:10" s="17" customFormat="1" ht="26.25" thickBot="1" x14ac:dyDescent="0.25">
      <c r="A62" s="211" t="s">
        <v>43</v>
      </c>
      <c r="B62" s="212" t="s">
        <v>37</v>
      </c>
      <c r="C62" s="213" t="s">
        <v>218</v>
      </c>
      <c r="D62" s="214" t="s">
        <v>80</v>
      </c>
      <c r="E62" s="215" t="s">
        <v>51</v>
      </c>
      <c r="F62" s="216">
        <f>'Memória de Cálculo'!F62</f>
        <v>1263.78</v>
      </c>
      <c r="G62" s="216">
        <v>0.4</v>
      </c>
      <c r="H62" s="216">
        <f>ROUND(G62*(1+$J$8),2)</f>
        <v>0.5</v>
      </c>
      <c r="I62" s="216">
        <f>ROUND(F62*G62,2)</f>
        <v>505.51</v>
      </c>
      <c r="J62" s="217">
        <f>ROUND(F62*H62,2)</f>
        <v>631.89</v>
      </c>
    </row>
    <row r="63" spans="1:10" ht="13.5" thickBot="1" x14ac:dyDescent="0.25">
      <c r="A63" s="236" t="s">
        <v>57</v>
      </c>
      <c r="B63" s="237"/>
      <c r="C63" s="237"/>
      <c r="D63" s="237"/>
      <c r="E63" s="237"/>
      <c r="F63" s="237"/>
      <c r="G63" s="237"/>
      <c r="H63" s="238"/>
      <c r="I63" s="218">
        <f>I11+I23+I29+I39+I51+I54+I61</f>
        <v>206455.81000000006</v>
      </c>
      <c r="J63" s="218">
        <f>J11+J23+J29+J39+J51+J54+J61</f>
        <v>259282.96</v>
      </c>
    </row>
    <row r="64" spans="1:10" x14ac:dyDescent="0.2">
      <c r="A64" s="6"/>
      <c r="B64" s="7"/>
      <c r="C64" s="28"/>
      <c r="D64" s="7"/>
      <c r="E64" s="7"/>
      <c r="F64" s="7"/>
      <c r="G64" s="7"/>
      <c r="H64" s="7"/>
      <c r="I64" s="7"/>
      <c r="J64" s="63"/>
    </row>
    <row r="65" spans="1:10" x14ac:dyDescent="0.2">
      <c r="A65" s="8"/>
      <c r="B65" s="9"/>
      <c r="C65" s="29"/>
      <c r="D65" s="9"/>
      <c r="E65" s="9"/>
      <c r="F65" s="9"/>
      <c r="G65" s="9"/>
      <c r="H65" s="9"/>
      <c r="I65" s="9"/>
      <c r="J65" s="65"/>
    </row>
    <row r="66" spans="1:10" x14ac:dyDescent="0.2">
      <c r="A66" s="8"/>
      <c r="B66" s="9"/>
      <c r="C66" s="77"/>
      <c r="D66" s="79"/>
      <c r="E66" s="9"/>
      <c r="F66" s="10"/>
      <c r="G66" s="66"/>
      <c r="H66" s="14"/>
      <c r="I66" s="13"/>
      <c r="J66" s="31"/>
    </row>
    <row r="67" spans="1:10" x14ac:dyDescent="0.2">
      <c r="A67" s="11"/>
      <c r="B67" s="13"/>
      <c r="C67" s="80"/>
      <c r="D67" s="35" t="s">
        <v>58</v>
      </c>
      <c r="E67" s="64"/>
      <c r="F67" s="268" t="s">
        <v>25</v>
      </c>
      <c r="G67" s="268"/>
      <c r="H67" s="268"/>
      <c r="I67" s="35"/>
      <c r="J67" s="65"/>
    </row>
    <row r="68" spans="1:10" x14ac:dyDescent="0.2">
      <c r="A68" s="11"/>
      <c r="B68" s="13"/>
      <c r="C68" s="30"/>
      <c r="D68" s="35" t="s">
        <v>59</v>
      </c>
      <c r="E68" s="64"/>
      <c r="F68" s="268" t="s">
        <v>26</v>
      </c>
      <c r="G68" s="268"/>
      <c r="H68" s="268"/>
      <c r="I68" s="35"/>
      <c r="J68" s="65"/>
    </row>
    <row r="69" spans="1:10" ht="22.5" customHeight="1" x14ac:dyDescent="0.2">
      <c r="A69" s="239" t="s">
        <v>134</v>
      </c>
      <c r="B69" s="240"/>
      <c r="C69" s="240"/>
      <c r="D69" s="240"/>
      <c r="E69" s="240"/>
      <c r="F69" s="240"/>
      <c r="G69" s="240"/>
      <c r="H69" s="240"/>
      <c r="I69" s="240"/>
      <c r="J69" s="241"/>
    </row>
    <row r="70" spans="1:10" ht="18.75" customHeight="1" thickBot="1" x14ac:dyDescent="0.25">
      <c r="A70" s="242"/>
      <c r="B70" s="243"/>
      <c r="C70" s="243"/>
      <c r="D70" s="243"/>
      <c r="E70" s="243"/>
      <c r="F70" s="243"/>
      <c r="G70" s="243"/>
      <c r="H70" s="243"/>
      <c r="I70" s="243"/>
      <c r="J70" s="244"/>
    </row>
  </sheetData>
  <mergeCells count="16">
    <mergeCell ref="A63:H63"/>
    <mergeCell ref="A69:J70"/>
    <mergeCell ref="A3:J3"/>
    <mergeCell ref="A9:J9"/>
    <mergeCell ref="D1:J1"/>
    <mergeCell ref="A1:C1"/>
    <mergeCell ref="A6:E6"/>
    <mergeCell ref="A8:E8"/>
    <mergeCell ref="A7:E7"/>
    <mergeCell ref="A2:J2"/>
    <mergeCell ref="A5:F5"/>
    <mergeCell ref="F6:J6"/>
    <mergeCell ref="F67:H67"/>
    <mergeCell ref="F68:H68"/>
    <mergeCell ref="G7:G8"/>
    <mergeCell ref="F7:F8"/>
  </mergeCells>
  <phoneticPr fontId="2" type="noConversion"/>
  <conditionalFormatting sqref="C33:C36 C45:C50 C18:C19">
    <cfRule type="expression" dxfId="41" priority="41" stopIfTrue="1">
      <formula>$C18=1</formula>
    </cfRule>
    <cfRule type="expression" dxfId="40" priority="42" stopIfTrue="1">
      <formula>OR($C18=0,$C18=2,$C18=3,$C18=4)</formula>
    </cfRule>
  </conditionalFormatting>
  <conditionalFormatting sqref="C13:C17">
    <cfRule type="expression" dxfId="39" priority="43" stopIfTrue="1">
      <formula>$C13=1</formula>
    </cfRule>
    <cfRule type="expression" dxfId="38" priority="44" stopIfTrue="1">
      <formula>OR($C13=0,$C13=2,$C13=3,$C13=4)</formula>
    </cfRule>
  </conditionalFormatting>
  <conditionalFormatting sqref="C24">
    <cfRule type="expression" dxfId="37" priority="33" stopIfTrue="1">
      <formula>$C24=1</formula>
    </cfRule>
    <cfRule type="expression" dxfId="36" priority="34" stopIfTrue="1">
      <formula>OR($C24=0,$C24=2,$C24=3,$C24=4)</formula>
    </cfRule>
  </conditionalFormatting>
  <conditionalFormatting sqref="C28">
    <cfRule type="expression" dxfId="35" priority="25" stopIfTrue="1">
      <formula>$C28=1</formula>
    </cfRule>
    <cfRule type="expression" dxfId="34" priority="26" stopIfTrue="1">
      <formula>OR($C28=0,$C28=2,$C28=3,$C28=4)</formula>
    </cfRule>
  </conditionalFormatting>
  <conditionalFormatting sqref="C25">
    <cfRule type="expression" dxfId="33" priority="31" stopIfTrue="1">
      <formula>$C25=1</formula>
    </cfRule>
    <cfRule type="expression" dxfId="32" priority="32" stopIfTrue="1">
      <formula>OR($C25=0,$C25=2,$C25=3,$C25=4)</formula>
    </cfRule>
  </conditionalFormatting>
  <conditionalFormatting sqref="C26">
    <cfRule type="expression" dxfId="31" priority="29" stopIfTrue="1">
      <formula>$C26=1</formula>
    </cfRule>
    <cfRule type="expression" dxfId="30" priority="30" stopIfTrue="1">
      <formula>OR($C26=0,$C26=2,$C26=3,$C26=4)</formula>
    </cfRule>
  </conditionalFormatting>
  <conditionalFormatting sqref="C30:C32">
    <cfRule type="expression" dxfId="29" priority="15" stopIfTrue="1">
      <formula>$C30=1</formula>
    </cfRule>
    <cfRule type="expression" dxfId="28" priority="16" stopIfTrue="1">
      <formula>OR($C30=0,$C30=2,$C30=3,$C30=4)</formula>
    </cfRule>
  </conditionalFormatting>
  <conditionalFormatting sqref="C40:C44">
    <cfRule type="expression" dxfId="27" priority="5" stopIfTrue="1">
      <formula>$C40=1</formula>
    </cfRule>
    <cfRule type="expression" dxfId="26" priority="6" stopIfTrue="1">
      <formula>OR($C40=0,$C40=2,$C40=3,$C40=4)</formula>
    </cfRule>
  </conditionalFormatting>
  <conditionalFormatting sqref="C37:C38">
    <cfRule type="expression" dxfId="25" priority="3" stopIfTrue="1">
      <formula>$C37=1</formula>
    </cfRule>
    <cfRule type="expression" dxfId="24" priority="4" stopIfTrue="1">
      <formula>OR($C37=0,$C37=2,$C37=3,$C37=4)</formula>
    </cfRule>
  </conditionalFormatting>
  <conditionalFormatting sqref="C27">
    <cfRule type="expression" dxfId="23" priority="1" stopIfTrue="1">
      <formula>$C27=1</formula>
    </cfRule>
    <cfRule type="expression" dxfId="22" priority="2" stopIfTrue="1">
      <formula>OR($C27=0,$C27=2,$C27=3,$C27=4)</formula>
    </cfRule>
  </conditionalFormatting>
  <dataValidations disablePrompts="1" count="1">
    <dataValidation type="list" allowBlank="1" sqref="B30:B36 B40" xr:uid="{E0ADB0C2-DE7E-4AA3-A75F-DB1C6FF14F54}">
      <formula1>"SINAPI,SINAPI-I,SICRO,Composição,Cotação"</formula1>
      <formula2>0</formula2>
    </dataValidation>
  </dataValidations>
  <printOptions horizontalCentered="1"/>
  <pageMargins left="0.78740157480314965" right="0.78740157480314965" top="0.59055118110236227" bottom="0.59055118110236227" header="0" footer="0"/>
  <pageSetup paperSize="9" scale="78" orientation="landscape" r:id="rId1"/>
  <headerFooter alignWithMargins="0"/>
  <rowBreaks count="1" manualBreakCount="1">
    <brk id="52" max="9" man="1"/>
  </rowBreaks>
  <ignoredErrors>
    <ignoredError sqref="C12:C19 C24:C26 C30:C36 C41:C44 C45:C49 C21 C28" numberStoredAsText="1"/>
    <ignoredError sqref="J61 J54 J23 J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showGridLines="0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10.5703125" style="88" customWidth="1"/>
    <col min="2" max="2" width="43.85546875" style="88" customWidth="1"/>
    <col min="3" max="3" width="14.42578125" style="90" customWidth="1"/>
    <col min="4" max="4" width="13.28515625" style="90" customWidth="1"/>
    <col min="5" max="8" width="12.5703125" style="88" customWidth="1"/>
    <col min="9" max="16384" width="9.140625" style="88"/>
  </cols>
  <sheetData>
    <row r="1" spans="1:8" ht="80.099999999999994" customHeight="1" thickBot="1" x14ac:dyDescent="0.25">
      <c r="A1" s="85"/>
      <c r="B1" s="86"/>
      <c r="C1" s="87"/>
      <c r="D1" s="87"/>
      <c r="E1" s="87"/>
      <c r="F1" s="87"/>
      <c r="G1" s="87"/>
      <c r="H1" s="132"/>
    </row>
    <row r="2" spans="1:8" ht="4.5" customHeight="1" thickBot="1" x14ac:dyDescent="0.25">
      <c r="A2" s="89"/>
      <c r="B2" s="89"/>
      <c r="E2" s="90"/>
      <c r="F2" s="90"/>
      <c r="G2" s="90"/>
      <c r="H2" s="90"/>
    </row>
    <row r="3" spans="1:8" ht="18" customHeight="1" x14ac:dyDescent="0.2">
      <c r="A3" s="275" t="s">
        <v>13</v>
      </c>
      <c r="B3" s="276"/>
      <c r="C3" s="276"/>
      <c r="D3" s="276"/>
      <c r="E3" s="276"/>
      <c r="F3" s="276"/>
      <c r="G3" s="276"/>
      <c r="H3" s="277"/>
    </row>
    <row r="4" spans="1:8" ht="42.75" customHeight="1" x14ac:dyDescent="0.2">
      <c r="A4" s="280" t="str">
        <f>'Planilha Orcamentaria'!A5:F5</f>
        <v>OBRA: Reforma de uma praça, com academia de ginástica e parque infantil, com área total de 2.038,06m²</v>
      </c>
      <c r="B4" s="281"/>
      <c r="C4" s="281"/>
      <c r="D4" s="282"/>
      <c r="E4" s="41" t="s">
        <v>81</v>
      </c>
      <c r="F4" s="42">
        <f>'Planilha Orcamentaria'!H5</f>
        <v>43990</v>
      </c>
      <c r="G4" s="137"/>
      <c r="H4" s="65"/>
    </row>
    <row r="5" spans="1:8" ht="18" customHeight="1" x14ac:dyDescent="0.2">
      <c r="A5" s="283" t="str">
        <f>'Planilha Orcamentaria'!A6:E6</f>
        <v>Local: Praça Dornelas, s/n B. Dornelas - Muriaé - MG</v>
      </c>
      <c r="B5" s="284"/>
      <c r="C5" s="284"/>
      <c r="D5" s="284"/>
      <c r="E5" s="278" t="s">
        <v>258</v>
      </c>
      <c r="F5" s="278"/>
      <c r="G5" s="278"/>
      <c r="H5" s="279"/>
    </row>
    <row r="6" spans="1:8" ht="36" customHeight="1" x14ac:dyDescent="0.2">
      <c r="A6" s="21" t="s">
        <v>0</v>
      </c>
      <c r="B6" s="22" t="s">
        <v>14</v>
      </c>
      <c r="C6" s="23" t="s">
        <v>15</v>
      </c>
      <c r="D6" s="23" t="s">
        <v>16</v>
      </c>
      <c r="E6" s="24" t="s">
        <v>17</v>
      </c>
      <c r="F6" s="24" t="s">
        <v>18</v>
      </c>
      <c r="G6" s="138" t="s">
        <v>19</v>
      </c>
      <c r="H6" s="220" t="s">
        <v>135</v>
      </c>
    </row>
    <row r="7" spans="1:8" ht="14.25" customHeight="1" x14ac:dyDescent="0.2">
      <c r="A7" s="273">
        <v>1</v>
      </c>
      <c r="B7" s="274" t="str">
        <f>'Planilha Orcamentaria'!D11</f>
        <v>SERVIÇOS PRELIMINARES</v>
      </c>
      <c r="C7" s="98" t="s">
        <v>20</v>
      </c>
      <c r="D7" s="99">
        <f>ROUND(D8/$D$22,4)</f>
        <v>9.8599999999999993E-2</v>
      </c>
      <c r="E7" s="100">
        <v>1</v>
      </c>
      <c r="F7" s="100"/>
      <c r="G7" s="100"/>
      <c r="H7" s="101"/>
    </row>
    <row r="8" spans="1:8" ht="14.25" customHeight="1" x14ac:dyDescent="0.2">
      <c r="A8" s="273"/>
      <c r="B8" s="274"/>
      <c r="C8" s="98" t="s">
        <v>21</v>
      </c>
      <c r="D8" s="102">
        <f>'Planilha Orcamentaria'!J11</f>
        <v>25560.61</v>
      </c>
      <c r="E8" s="103">
        <f>E7*$D$8</f>
        <v>25560.61</v>
      </c>
      <c r="F8" s="103"/>
      <c r="G8" s="103"/>
      <c r="H8" s="127"/>
    </row>
    <row r="9" spans="1:8" ht="14.25" customHeight="1" x14ac:dyDescent="0.2">
      <c r="A9" s="273">
        <v>2</v>
      </c>
      <c r="B9" s="274" t="str">
        <f>'Planilha Orcamentaria'!D23</f>
        <v>CANTEIROS</v>
      </c>
      <c r="C9" s="98" t="s">
        <v>20</v>
      </c>
      <c r="D9" s="99">
        <f>ROUND(D10/$D$22,4)</f>
        <v>0.33860000000000001</v>
      </c>
      <c r="E9" s="100">
        <v>0.5</v>
      </c>
      <c r="F9" s="100">
        <v>0.5</v>
      </c>
      <c r="G9" s="100"/>
      <c r="H9" s="101"/>
    </row>
    <row r="10" spans="1:8" ht="14.25" customHeight="1" x14ac:dyDescent="0.2">
      <c r="A10" s="273"/>
      <c r="B10" s="274"/>
      <c r="C10" s="98" t="s">
        <v>21</v>
      </c>
      <c r="D10" s="219">
        <f>'Planilha Orcamentaria'!J23</f>
        <v>87792.31</v>
      </c>
      <c r="E10" s="103">
        <f>E9*$D$10</f>
        <v>43896.154999999999</v>
      </c>
      <c r="F10" s="103">
        <f>F9*$D$10</f>
        <v>43896.154999999999</v>
      </c>
      <c r="G10" s="103"/>
      <c r="H10" s="127"/>
    </row>
    <row r="11" spans="1:8" ht="14.25" customHeight="1" x14ac:dyDescent="0.2">
      <c r="A11" s="273">
        <v>3</v>
      </c>
      <c r="B11" s="274" t="str">
        <f>'Planilha Orcamentaria'!D29</f>
        <v>PISOS</v>
      </c>
      <c r="C11" s="98" t="s">
        <v>20</v>
      </c>
      <c r="D11" s="99">
        <f>ROUND(D12/$D$22,4)</f>
        <v>0.39929999999999999</v>
      </c>
      <c r="E11" s="100"/>
      <c r="F11" s="100">
        <v>0.2</v>
      </c>
      <c r="G11" s="100">
        <v>0.5</v>
      </c>
      <c r="H11" s="101">
        <v>0.3</v>
      </c>
    </row>
    <row r="12" spans="1:8" ht="14.25" customHeight="1" x14ac:dyDescent="0.2">
      <c r="A12" s="273"/>
      <c r="B12" s="274"/>
      <c r="C12" s="98" t="s">
        <v>21</v>
      </c>
      <c r="D12" s="102">
        <f>'Planilha Orcamentaria'!J29</f>
        <v>103540.33</v>
      </c>
      <c r="E12" s="103"/>
      <c r="F12" s="103">
        <f>F11*$D$12</f>
        <v>20708.066000000003</v>
      </c>
      <c r="G12" s="103">
        <f>G11*$D$12</f>
        <v>51770.165000000001</v>
      </c>
      <c r="H12" s="127">
        <f>H11*$D$12</f>
        <v>31062.098999999998</v>
      </c>
    </row>
    <row r="13" spans="1:8" ht="14.25" customHeight="1" x14ac:dyDescent="0.2">
      <c r="A13" s="273">
        <v>4</v>
      </c>
      <c r="B13" s="274" t="str">
        <f>'Planilha Orcamentaria'!D39</f>
        <v>MOBILIÁRIO</v>
      </c>
      <c r="C13" s="98" t="s">
        <v>20</v>
      </c>
      <c r="D13" s="99">
        <f>ROUND(D14/$D$22,4)</f>
        <v>0.1426</v>
      </c>
      <c r="E13" s="100"/>
      <c r="F13" s="100"/>
      <c r="G13" s="100">
        <v>0.5</v>
      </c>
      <c r="H13" s="101">
        <v>0.5</v>
      </c>
    </row>
    <row r="14" spans="1:8" ht="14.25" customHeight="1" x14ac:dyDescent="0.2">
      <c r="A14" s="273"/>
      <c r="B14" s="274"/>
      <c r="C14" s="98" t="s">
        <v>21</v>
      </c>
      <c r="D14" s="102">
        <f>'Planilha Orcamentaria'!J39</f>
        <v>36978.519999999997</v>
      </c>
      <c r="E14" s="103"/>
      <c r="F14" s="103"/>
      <c r="G14" s="103">
        <f>G13*$D$14</f>
        <v>18489.259999999998</v>
      </c>
      <c r="H14" s="127">
        <f>H13*$D$14</f>
        <v>18489.259999999998</v>
      </c>
    </row>
    <row r="15" spans="1:8" ht="14.25" customHeight="1" x14ac:dyDescent="0.2">
      <c r="A15" s="273">
        <v>5</v>
      </c>
      <c r="B15" s="291" t="str">
        <f>'Planilha Orcamentaria'!D51</f>
        <v>PAISAGISMO</v>
      </c>
      <c r="C15" s="98" t="s">
        <v>20</v>
      </c>
      <c r="D15" s="99">
        <f>ROUND(D16/$D$22,4)</f>
        <v>1.46E-2</v>
      </c>
      <c r="E15" s="100"/>
      <c r="F15" s="100"/>
      <c r="G15" s="100"/>
      <c r="H15" s="101">
        <v>1</v>
      </c>
    </row>
    <row r="16" spans="1:8" ht="14.25" customHeight="1" x14ac:dyDescent="0.2">
      <c r="A16" s="273"/>
      <c r="B16" s="292"/>
      <c r="C16" s="98" t="s">
        <v>21</v>
      </c>
      <c r="D16" s="102">
        <f>'Planilha Orcamentaria'!J51</f>
        <v>3781.77</v>
      </c>
      <c r="E16" s="103"/>
      <c r="F16" s="103"/>
      <c r="G16" s="103"/>
      <c r="H16" s="127">
        <f>H15*$D$16</f>
        <v>3781.77</v>
      </c>
    </row>
    <row r="17" spans="1:9" ht="14.25" customHeight="1" x14ac:dyDescent="0.2">
      <c r="A17" s="273">
        <v>6</v>
      </c>
      <c r="B17" s="274" t="str">
        <f>'Planilha Orcamentaria'!D54</f>
        <v>INSTALAÇÕES HIDROSSANITÁRIAS</v>
      </c>
      <c r="C17" s="98" t="s">
        <v>20</v>
      </c>
      <c r="D17" s="99">
        <f>ROUND(D18/$D$22,4)</f>
        <v>3.8E-3</v>
      </c>
      <c r="E17" s="100"/>
      <c r="F17" s="100"/>
      <c r="G17" s="100">
        <v>0.5</v>
      </c>
      <c r="H17" s="101">
        <v>0.5</v>
      </c>
    </row>
    <row r="18" spans="1:9" ht="14.25" customHeight="1" x14ac:dyDescent="0.2">
      <c r="A18" s="273"/>
      <c r="B18" s="274"/>
      <c r="C18" s="98" t="s">
        <v>21</v>
      </c>
      <c r="D18" s="103">
        <f>'Planilha Orcamentaria'!J54</f>
        <v>997.53</v>
      </c>
      <c r="E18" s="103"/>
      <c r="F18" s="103"/>
      <c r="G18" s="103">
        <f>G17*$D$18</f>
        <v>498.76499999999999</v>
      </c>
      <c r="H18" s="127">
        <f>H17*$D$18</f>
        <v>498.76499999999999</v>
      </c>
    </row>
    <row r="19" spans="1:9" ht="14.25" customHeight="1" x14ac:dyDescent="0.2">
      <c r="A19" s="273">
        <v>7</v>
      </c>
      <c r="B19" s="274" t="str">
        <f>'Planilha Orcamentaria'!D61</f>
        <v>LIMPEZA FINAL</v>
      </c>
      <c r="C19" s="98" t="s">
        <v>20</v>
      </c>
      <c r="D19" s="100">
        <f>ROUND(D20/$D$22,4)+0.0001</f>
        <v>2.4999999999999996E-3</v>
      </c>
      <c r="E19" s="100"/>
      <c r="F19" s="100"/>
      <c r="G19" s="100"/>
      <c r="H19" s="101">
        <v>1</v>
      </c>
    </row>
    <row r="20" spans="1:9" ht="14.25" customHeight="1" x14ac:dyDescent="0.2">
      <c r="A20" s="273"/>
      <c r="B20" s="274"/>
      <c r="C20" s="98" t="s">
        <v>21</v>
      </c>
      <c r="D20" s="103">
        <f>'Planilha Orcamentaria'!J61</f>
        <v>631.89</v>
      </c>
      <c r="E20" s="103"/>
      <c r="F20" s="103"/>
      <c r="G20" s="103"/>
      <c r="H20" s="127">
        <f>H19*$D$20</f>
        <v>631.89</v>
      </c>
    </row>
    <row r="21" spans="1:9" ht="14.25" customHeight="1" x14ac:dyDescent="0.2">
      <c r="A21" s="287" t="s">
        <v>22</v>
      </c>
      <c r="B21" s="288"/>
      <c r="C21" s="104" t="s">
        <v>20</v>
      </c>
      <c r="D21" s="139">
        <f>D7+D9+D11+D13+D15+D17+D19</f>
        <v>1</v>
      </c>
      <c r="E21" s="105">
        <f>E22/$D$22</f>
        <v>0.26788017615966742</v>
      </c>
      <c r="F21" s="105">
        <f>F22/$D$22</f>
        <v>0.24916493162527922</v>
      </c>
      <c r="G21" s="105">
        <f>G22/$D$22</f>
        <v>0.27289949945033026</v>
      </c>
      <c r="H21" s="128">
        <f>H22/$D$22</f>
        <v>0.21005539276472313</v>
      </c>
      <c r="I21" s="91"/>
    </row>
    <row r="22" spans="1:9" ht="13.5" customHeight="1" x14ac:dyDescent="0.2">
      <c r="A22" s="287"/>
      <c r="B22" s="288"/>
      <c r="C22" s="104" t="s">
        <v>21</v>
      </c>
      <c r="D22" s="106">
        <f>D8+D10+D12+D14+D16+D18+D20</f>
        <v>259282.96</v>
      </c>
      <c r="E22" s="106">
        <f>E8+E10+E12+E14+E16+E18+E20</f>
        <v>69456.764999999999</v>
      </c>
      <c r="F22" s="106">
        <f>F8+F10+F12+F14+F16+F18+F20</f>
        <v>64604.221000000005</v>
      </c>
      <c r="G22" s="106">
        <f>G8+G10+G12+G14+G16+G18+G20</f>
        <v>70758.19</v>
      </c>
      <c r="H22" s="129">
        <f>H8+H10+H12+H14+H16+H18+H20</f>
        <v>54463.783999999992</v>
      </c>
      <c r="I22" s="92"/>
    </row>
    <row r="23" spans="1:9" ht="3.75" customHeight="1" x14ac:dyDescent="0.2">
      <c r="A23" s="93"/>
      <c r="B23" s="94"/>
      <c r="C23" s="95"/>
      <c r="D23" s="95"/>
      <c r="E23" s="94"/>
      <c r="F23" s="94"/>
      <c r="G23" s="94"/>
      <c r="H23" s="96"/>
    </row>
    <row r="24" spans="1:9" s="12" customFormat="1" ht="14.25" customHeight="1" x14ac:dyDescent="0.2">
      <c r="A24" s="8"/>
      <c r="B24" s="9"/>
      <c r="C24" s="9"/>
      <c r="D24" s="9"/>
      <c r="E24" s="9"/>
      <c r="F24" s="9"/>
      <c r="G24" s="9"/>
      <c r="H24" s="221"/>
    </row>
    <row r="25" spans="1:9" s="69" customFormat="1" ht="11.25" customHeight="1" x14ac:dyDescent="0.2">
      <c r="A25" s="8"/>
      <c r="B25" s="9"/>
      <c r="C25" s="9"/>
      <c r="D25" s="9"/>
      <c r="E25" s="9"/>
      <c r="F25" s="9"/>
      <c r="G25" s="9"/>
      <c r="H25" s="221"/>
      <c r="I25" s="81"/>
    </row>
    <row r="26" spans="1:9" s="69" customFormat="1" ht="11.25" customHeight="1" x14ac:dyDescent="0.2">
      <c r="A26" s="8"/>
      <c r="B26" s="79"/>
      <c r="C26" s="9"/>
      <c r="D26" s="10"/>
      <c r="E26" s="66"/>
      <c r="F26" s="66"/>
      <c r="G26" s="66"/>
      <c r="H26" s="222"/>
      <c r="I26" s="81"/>
    </row>
    <row r="27" spans="1:9" s="69" customFormat="1" x14ac:dyDescent="0.2">
      <c r="A27" s="11"/>
      <c r="B27" s="144" t="str">
        <f>'Planilha Orcamentaria'!D67</f>
        <v>Fábio Almeida Vieiria</v>
      </c>
      <c r="C27" s="64"/>
      <c r="D27" s="289" t="s">
        <v>25</v>
      </c>
      <c r="E27" s="289"/>
      <c r="F27" s="289"/>
      <c r="G27" s="289"/>
      <c r="H27" s="290"/>
      <c r="I27" s="81"/>
    </row>
    <row r="28" spans="1:9" s="69" customFormat="1" x14ac:dyDescent="0.2">
      <c r="A28" s="11"/>
      <c r="B28" s="144" t="str">
        <f>'Planilha Orcamentaria'!D68</f>
        <v>CAU MG A33089-2</v>
      </c>
      <c r="C28" s="64"/>
      <c r="D28" s="285" t="s">
        <v>26</v>
      </c>
      <c r="E28" s="285"/>
      <c r="F28" s="285"/>
      <c r="G28" s="285"/>
      <c r="H28" s="286"/>
      <c r="I28" s="81"/>
    </row>
    <row r="29" spans="1:9" ht="14.1" customHeight="1" x14ac:dyDescent="0.2">
      <c r="A29" s="130"/>
      <c r="B29" s="12"/>
      <c r="C29" s="64"/>
      <c r="D29" s="64"/>
      <c r="E29" s="12"/>
      <c r="F29" s="12"/>
      <c r="G29" s="12"/>
      <c r="H29" s="65"/>
    </row>
    <row r="30" spans="1:9" ht="14.1" customHeight="1" x14ac:dyDescent="0.2">
      <c r="A30" s="130"/>
      <c r="B30" s="12"/>
      <c r="C30" s="64"/>
      <c r="D30" s="64"/>
      <c r="E30" s="12"/>
      <c r="F30" s="12"/>
      <c r="G30" s="12"/>
      <c r="H30" s="65"/>
    </row>
    <row r="31" spans="1:9" ht="14.1" customHeight="1" x14ac:dyDescent="0.2">
      <c r="A31" s="130"/>
      <c r="B31" s="12"/>
      <c r="C31" s="64"/>
      <c r="D31" s="64"/>
      <c r="E31" s="12"/>
      <c r="F31" s="12"/>
      <c r="G31" s="12"/>
      <c r="H31" s="65"/>
    </row>
    <row r="32" spans="1:9" x14ac:dyDescent="0.2">
      <c r="A32" s="130"/>
      <c r="B32" s="12"/>
      <c r="C32" s="64"/>
      <c r="D32" s="64"/>
      <c r="E32" s="12"/>
      <c r="F32" s="12"/>
      <c r="G32" s="12"/>
      <c r="H32" s="65"/>
    </row>
    <row r="33" spans="1:8" ht="13.5" thickBot="1" x14ac:dyDescent="0.25">
      <c r="A33" s="131"/>
      <c r="B33" s="97"/>
      <c r="C33" s="82"/>
      <c r="D33" s="82"/>
      <c r="E33" s="97"/>
      <c r="F33" s="97"/>
      <c r="G33" s="97"/>
      <c r="H33" s="68"/>
    </row>
  </sheetData>
  <mergeCells count="21">
    <mergeCell ref="D28:H28"/>
    <mergeCell ref="A21:B22"/>
    <mergeCell ref="D27:H27"/>
    <mergeCell ref="A15:A16"/>
    <mergeCell ref="B15:B16"/>
    <mergeCell ref="A19:A20"/>
    <mergeCell ref="B19:B20"/>
    <mergeCell ref="A17:A18"/>
    <mergeCell ref="B17:B18"/>
    <mergeCell ref="A9:A10"/>
    <mergeCell ref="B9:B10"/>
    <mergeCell ref="A11:A12"/>
    <mergeCell ref="B11:B12"/>
    <mergeCell ref="A13:A14"/>
    <mergeCell ref="B13:B14"/>
    <mergeCell ref="A7:A8"/>
    <mergeCell ref="B7:B8"/>
    <mergeCell ref="A3:H3"/>
    <mergeCell ref="E5:H5"/>
    <mergeCell ref="A4:D4"/>
    <mergeCell ref="A5:D5"/>
  </mergeCells>
  <phoneticPr fontId="6" type="noConversion"/>
  <printOptions horizontalCentered="1"/>
  <pageMargins left="0.78740157480314965" right="0.78740157480314965" top="0.59055118110236227" bottom="0.59055118110236227" header="0" footer="0"/>
  <pageSetup scale="85" orientation="landscape" r:id="rId1"/>
  <headerFooter alignWithMargins="0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showZeros="0" zoomScaleNormal="100" zoomScaleSheetLayoutView="100" workbookViewId="0">
      <selection activeCell="G40" sqref="G40:J40"/>
    </sheetView>
  </sheetViews>
  <sheetFormatPr defaultRowHeight="12.75" x14ac:dyDescent="0.2"/>
  <cols>
    <col min="1" max="1" width="5.42578125" style="69" bestFit="1" customWidth="1"/>
    <col min="2" max="2" width="14" style="83" customWidth="1"/>
    <col min="3" max="3" width="14" style="69" customWidth="1"/>
    <col min="4" max="4" width="49.5703125" style="69" customWidth="1"/>
    <col min="5" max="5" width="9.140625" style="69"/>
    <col min="6" max="6" width="12.28515625" style="74" customWidth="1"/>
    <col min="7" max="9" width="12.28515625" style="69" customWidth="1"/>
    <col min="10" max="10" width="14.7109375" style="69" customWidth="1"/>
    <col min="11" max="11" width="10.140625" style="74" customWidth="1"/>
    <col min="12" max="12" width="9.140625" style="69"/>
    <col min="13" max="13" width="12.42578125" style="81" customWidth="1"/>
    <col min="14" max="16384" width="9.140625" style="69"/>
  </cols>
  <sheetData>
    <row r="1" spans="1:13" ht="80.099999999999994" customHeight="1" thickBot="1" x14ac:dyDescent="0.25">
      <c r="A1" s="251"/>
      <c r="B1" s="252"/>
      <c r="C1" s="73"/>
      <c r="D1" s="249"/>
      <c r="E1" s="249"/>
      <c r="F1" s="249"/>
      <c r="G1" s="249"/>
      <c r="H1" s="249"/>
      <c r="I1" s="249"/>
      <c r="J1" s="250"/>
    </row>
    <row r="2" spans="1:13" ht="3.75" customHeight="1" thickBo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3" ht="20.100000000000001" customHeight="1" thickBot="1" x14ac:dyDescent="0.25">
      <c r="A3" s="245" t="s">
        <v>47</v>
      </c>
      <c r="B3" s="246"/>
      <c r="C3" s="246"/>
      <c r="D3" s="246"/>
      <c r="E3" s="246"/>
      <c r="F3" s="246"/>
      <c r="G3" s="246"/>
      <c r="H3" s="246"/>
      <c r="I3" s="246"/>
      <c r="J3" s="247"/>
    </row>
    <row r="4" spans="1:13" ht="3.75" customHeight="1" thickBot="1" x14ac:dyDescent="0.25">
      <c r="A4" s="4"/>
      <c r="B4" s="27"/>
      <c r="C4" s="4"/>
      <c r="D4" s="4"/>
      <c r="E4" s="4"/>
      <c r="F4" s="204"/>
      <c r="G4" s="53"/>
      <c r="H4" s="53"/>
      <c r="I4" s="53"/>
      <c r="J4" s="53"/>
    </row>
    <row r="5" spans="1:13" ht="27" customHeight="1" x14ac:dyDescent="0.2">
      <c r="A5" s="262" t="str">
        <f>'Planilha Orcamentaria'!A5:F5</f>
        <v>OBRA: Reforma de uma praça, com academia de ginástica e parque infantil, com área total de 2.038,06m²</v>
      </c>
      <c r="B5" s="263"/>
      <c r="C5" s="263"/>
      <c r="D5" s="263"/>
      <c r="E5" s="263"/>
      <c r="F5" s="264"/>
      <c r="G5" s="54" t="s">
        <v>56</v>
      </c>
      <c r="H5" s="55">
        <f>'Planilha Orcamentaria'!H5</f>
        <v>43990</v>
      </c>
      <c r="I5" s="56"/>
      <c r="J5" s="57"/>
    </row>
    <row r="6" spans="1:13" ht="20.100000000000001" customHeight="1" x14ac:dyDescent="0.2">
      <c r="A6" s="260" t="str">
        <f>'Planilha Orcamentaria'!A6:E6</f>
        <v>Local: Praça Dornelas, s/n B. Dornelas - Muriaé - MG</v>
      </c>
      <c r="B6" s="255"/>
      <c r="C6" s="255"/>
      <c r="D6" s="255"/>
      <c r="E6" s="256"/>
      <c r="F6" s="265" t="s">
        <v>10</v>
      </c>
      <c r="G6" s="266"/>
      <c r="H6" s="266"/>
      <c r="I6" s="266"/>
      <c r="J6" s="267"/>
    </row>
    <row r="7" spans="1:13" ht="20.100000000000001" customHeight="1" x14ac:dyDescent="0.2">
      <c r="A7" s="260" t="str">
        <f>'Planilha Orcamentaria'!A7:E7</f>
        <v>REFERÊNCIA: SINAPI Fevereiro/2020 e ORSE Fevereiro/2020</v>
      </c>
      <c r="B7" s="255"/>
      <c r="C7" s="255"/>
      <c r="D7" s="255"/>
      <c r="E7" s="256"/>
      <c r="F7" s="302" t="s">
        <v>8</v>
      </c>
      <c r="G7" s="304" t="s">
        <v>6</v>
      </c>
      <c r="H7" s="58" t="s">
        <v>12</v>
      </c>
      <c r="I7" s="58"/>
      <c r="J7" s="59" t="s">
        <v>7</v>
      </c>
    </row>
    <row r="8" spans="1:13" ht="20.100000000000001" customHeight="1" thickBot="1" x14ac:dyDescent="0.25">
      <c r="A8" s="257" t="str">
        <f>'Planilha Orcamentaria'!A8:E8</f>
        <v>PRAZO DE EXECUÇÃO: 120 dias</v>
      </c>
      <c r="B8" s="258"/>
      <c r="C8" s="258"/>
      <c r="D8" s="258"/>
      <c r="E8" s="259"/>
      <c r="F8" s="303"/>
      <c r="G8" s="305"/>
      <c r="H8" s="60" t="s">
        <v>31</v>
      </c>
      <c r="I8" s="60"/>
      <c r="J8" s="61">
        <f>'Planilha Orcamentaria'!J8</f>
        <v>0.25590000000000002</v>
      </c>
    </row>
    <row r="9" spans="1:13" ht="3.75" customHeight="1" thickBot="1" x14ac:dyDescent="0.25">
      <c r="A9" s="248"/>
      <c r="B9" s="248"/>
      <c r="C9" s="248"/>
      <c r="D9" s="248"/>
      <c r="E9" s="248"/>
      <c r="F9" s="248"/>
      <c r="G9" s="248"/>
      <c r="H9" s="248"/>
      <c r="I9" s="248"/>
      <c r="J9" s="248"/>
    </row>
    <row r="10" spans="1:13" s="76" customFormat="1" ht="39" customHeight="1" thickBot="1" x14ac:dyDescent="0.25">
      <c r="A10" s="1" t="s">
        <v>0</v>
      </c>
      <c r="B10" s="25" t="s">
        <v>32</v>
      </c>
      <c r="C10" s="25" t="s">
        <v>5</v>
      </c>
      <c r="D10" s="2" t="s">
        <v>1</v>
      </c>
      <c r="E10" s="2" t="s">
        <v>3</v>
      </c>
      <c r="F10" s="205" t="s">
        <v>2</v>
      </c>
      <c r="G10" s="306" t="s">
        <v>47</v>
      </c>
      <c r="H10" s="307"/>
      <c r="I10" s="307"/>
      <c r="J10" s="308"/>
      <c r="K10" s="75"/>
      <c r="M10" s="107"/>
    </row>
    <row r="11" spans="1:13" s="76" customFormat="1" x14ac:dyDescent="0.2">
      <c r="A11" s="45">
        <v>1</v>
      </c>
      <c r="B11" s="197"/>
      <c r="C11" s="46"/>
      <c r="D11" s="47" t="s">
        <v>60</v>
      </c>
      <c r="E11" s="48"/>
      <c r="F11" s="49"/>
      <c r="G11" s="299"/>
      <c r="H11" s="300"/>
      <c r="I11" s="300"/>
      <c r="J11" s="301"/>
      <c r="K11" s="75"/>
      <c r="M11" s="107"/>
    </row>
    <row r="12" spans="1:13" s="76" customFormat="1" ht="25.5" x14ac:dyDescent="0.2">
      <c r="A12" s="179" t="s">
        <v>39</v>
      </c>
      <c r="B12" s="180" t="s">
        <v>37</v>
      </c>
      <c r="C12" s="133" t="s">
        <v>211</v>
      </c>
      <c r="D12" s="134" t="s">
        <v>212</v>
      </c>
      <c r="E12" s="135" t="s">
        <v>51</v>
      </c>
      <c r="F12" s="136">
        <f>ROUND(1.5*3,2)</f>
        <v>4.5</v>
      </c>
      <c r="G12" s="296" t="s">
        <v>236</v>
      </c>
      <c r="H12" s="297"/>
      <c r="I12" s="297"/>
      <c r="J12" s="298"/>
      <c r="K12" s="75"/>
      <c r="M12" s="107"/>
    </row>
    <row r="13" spans="1:13" s="76" customFormat="1" ht="38.25" x14ac:dyDescent="0.2">
      <c r="A13" s="179" t="s">
        <v>52</v>
      </c>
      <c r="B13" s="180" t="s">
        <v>124</v>
      </c>
      <c r="C13" s="181" t="s">
        <v>137</v>
      </c>
      <c r="D13" s="134" t="s">
        <v>148</v>
      </c>
      <c r="E13" s="135" t="s">
        <v>149</v>
      </c>
      <c r="F13" s="136">
        <f>ROUND((11.75+11.71+11.36)*0.35,2)</f>
        <v>12.19</v>
      </c>
      <c r="G13" s="296" t="s">
        <v>237</v>
      </c>
      <c r="H13" s="297"/>
      <c r="I13" s="297"/>
      <c r="J13" s="298"/>
      <c r="K13" s="75"/>
      <c r="M13" s="107"/>
    </row>
    <row r="14" spans="1:13" s="76" customFormat="1" ht="51" x14ac:dyDescent="0.2">
      <c r="A14" s="179" t="s">
        <v>143</v>
      </c>
      <c r="B14" s="180" t="s">
        <v>124</v>
      </c>
      <c r="C14" s="181" t="s">
        <v>138</v>
      </c>
      <c r="D14" s="134" t="s">
        <v>150</v>
      </c>
      <c r="E14" s="135" t="s">
        <v>149</v>
      </c>
      <c r="F14" s="209">
        <f>ROUND(3.55*0.3*4,2)</f>
        <v>4.26</v>
      </c>
      <c r="G14" s="296" t="s">
        <v>238</v>
      </c>
      <c r="H14" s="297"/>
      <c r="I14" s="297"/>
      <c r="J14" s="298"/>
      <c r="K14" s="75"/>
      <c r="M14" s="107"/>
    </row>
    <row r="15" spans="1:13" s="76" customFormat="1" ht="38.25" x14ac:dyDescent="0.2">
      <c r="A15" s="179" t="s">
        <v>144</v>
      </c>
      <c r="B15" s="180" t="s">
        <v>124</v>
      </c>
      <c r="C15" s="181" t="s">
        <v>139</v>
      </c>
      <c r="D15" s="134" t="s">
        <v>151</v>
      </c>
      <c r="E15" s="135" t="s">
        <v>149</v>
      </c>
      <c r="F15" s="136">
        <f>ROUND((3.72+0.83)*2*3.1415,2)</f>
        <v>28.59</v>
      </c>
      <c r="G15" s="296" t="s">
        <v>239</v>
      </c>
      <c r="H15" s="297"/>
      <c r="I15" s="297"/>
      <c r="J15" s="298"/>
      <c r="K15" s="75"/>
      <c r="M15" s="107"/>
    </row>
    <row r="16" spans="1:13" s="76" customFormat="1" ht="38.25" x14ac:dyDescent="0.2">
      <c r="A16" s="179" t="s">
        <v>145</v>
      </c>
      <c r="B16" s="180" t="s">
        <v>124</v>
      </c>
      <c r="C16" s="181" t="s">
        <v>140</v>
      </c>
      <c r="D16" s="134" t="s">
        <v>152</v>
      </c>
      <c r="E16" s="135" t="s">
        <v>51</v>
      </c>
      <c r="F16" s="136">
        <v>1280.95</v>
      </c>
      <c r="G16" s="296">
        <v>1280.95</v>
      </c>
      <c r="H16" s="297"/>
      <c r="I16" s="297"/>
      <c r="J16" s="298"/>
      <c r="K16" s="75"/>
      <c r="M16" s="107"/>
    </row>
    <row r="17" spans="1:13" s="76" customFormat="1" ht="25.5" x14ac:dyDescent="0.2">
      <c r="A17" s="179" t="s">
        <v>146</v>
      </c>
      <c r="B17" s="180" t="s">
        <v>124</v>
      </c>
      <c r="C17" s="181" t="s">
        <v>141</v>
      </c>
      <c r="D17" s="134" t="s">
        <v>153</v>
      </c>
      <c r="E17" s="135" t="s">
        <v>51</v>
      </c>
      <c r="F17" s="136">
        <v>189.98</v>
      </c>
      <c r="G17" s="296">
        <v>189.98</v>
      </c>
      <c r="H17" s="297"/>
      <c r="I17" s="297"/>
      <c r="J17" s="298"/>
      <c r="K17" s="75"/>
      <c r="M17" s="107"/>
    </row>
    <row r="18" spans="1:13" s="76" customFormat="1" ht="51" x14ac:dyDescent="0.2">
      <c r="A18" s="179" t="s">
        <v>147</v>
      </c>
      <c r="B18" s="180" t="s">
        <v>124</v>
      </c>
      <c r="C18" s="181" t="s">
        <v>142</v>
      </c>
      <c r="D18" s="134" t="s">
        <v>154</v>
      </c>
      <c r="E18" s="135" t="s">
        <v>51</v>
      </c>
      <c r="F18" s="136">
        <f>ROUND((118.42+81.2+135.68),2)</f>
        <v>335.3</v>
      </c>
      <c r="G18" s="296" t="s">
        <v>240</v>
      </c>
      <c r="H18" s="297"/>
      <c r="I18" s="297"/>
      <c r="J18" s="298"/>
      <c r="K18" s="75"/>
      <c r="M18" s="107"/>
    </row>
    <row r="19" spans="1:13" s="76" customFormat="1" ht="38.25" x14ac:dyDescent="0.2">
      <c r="A19" s="179" t="s">
        <v>220</v>
      </c>
      <c r="B19" s="180" t="s">
        <v>124</v>
      </c>
      <c r="C19" s="181" t="s">
        <v>219</v>
      </c>
      <c r="D19" s="134" t="s">
        <v>221</v>
      </c>
      <c r="E19" s="135" t="s">
        <v>67</v>
      </c>
      <c r="F19" s="136">
        <v>12</v>
      </c>
      <c r="G19" s="296">
        <v>12</v>
      </c>
      <c r="H19" s="297"/>
      <c r="I19" s="297"/>
      <c r="J19" s="298"/>
      <c r="K19" s="75"/>
      <c r="M19" s="107"/>
    </row>
    <row r="20" spans="1:13" s="76" customFormat="1" ht="76.5" x14ac:dyDescent="0.2">
      <c r="A20" s="179" t="s">
        <v>226</v>
      </c>
      <c r="B20" s="180" t="s">
        <v>124</v>
      </c>
      <c r="C20" s="133" t="s">
        <v>225</v>
      </c>
      <c r="D20" s="134" t="s">
        <v>224</v>
      </c>
      <c r="E20" s="135" t="s">
        <v>149</v>
      </c>
      <c r="F20" s="136">
        <f>ROUND((1280.95+99.61)*0.12,2)</f>
        <v>165.67</v>
      </c>
      <c r="G20" s="296" t="s">
        <v>241</v>
      </c>
      <c r="H20" s="297"/>
      <c r="I20" s="297"/>
      <c r="J20" s="298"/>
      <c r="K20" s="75"/>
      <c r="M20" s="107"/>
    </row>
    <row r="21" spans="1:13" s="76" customFormat="1" x14ac:dyDescent="0.2">
      <c r="A21" s="179" t="s">
        <v>227</v>
      </c>
      <c r="B21" s="180" t="s">
        <v>37</v>
      </c>
      <c r="C21" s="133" t="s">
        <v>222</v>
      </c>
      <c r="D21" s="134" t="s">
        <v>223</v>
      </c>
      <c r="E21" s="135" t="s">
        <v>51</v>
      </c>
      <c r="F21" s="136">
        <f>ROUND((1280.95+99.61),2)</f>
        <v>1380.56</v>
      </c>
      <c r="G21" s="296" t="s">
        <v>242</v>
      </c>
      <c r="H21" s="297"/>
      <c r="I21" s="297"/>
      <c r="J21" s="298"/>
      <c r="K21" s="75"/>
      <c r="M21" s="107"/>
    </row>
    <row r="22" spans="1:13" s="76" customFormat="1" ht="25.5" x14ac:dyDescent="0.2">
      <c r="A22" s="179" t="s">
        <v>243</v>
      </c>
      <c r="B22" s="180" t="s">
        <v>37</v>
      </c>
      <c r="C22" s="133" t="s">
        <v>244</v>
      </c>
      <c r="D22" s="134" t="s">
        <v>245</v>
      </c>
      <c r="E22" s="135" t="s">
        <v>50</v>
      </c>
      <c r="F22" s="210">
        <f>ROUND((53.9+40.23+91.71),2)</f>
        <v>185.84</v>
      </c>
      <c r="G22" s="296" t="s">
        <v>246</v>
      </c>
      <c r="H22" s="297"/>
      <c r="I22" s="297"/>
      <c r="J22" s="298"/>
      <c r="K22" s="75"/>
      <c r="M22" s="107"/>
    </row>
    <row r="23" spans="1:13" s="76" customFormat="1" x14ac:dyDescent="0.2">
      <c r="A23" s="198">
        <v>2</v>
      </c>
      <c r="B23" s="192"/>
      <c r="C23" s="193"/>
      <c r="D23" s="194" t="s">
        <v>155</v>
      </c>
      <c r="E23" s="195"/>
      <c r="F23" s="51"/>
      <c r="G23" s="309"/>
      <c r="H23" s="310"/>
      <c r="I23" s="310"/>
      <c r="J23" s="311"/>
      <c r="K23" s="75"/>
      <c r="M23" s="107"/>
    </row>
    <row r="24" spans="1:13" s="76" customFormat="1" ht="89.25" x14ac:dyDescent="0.2">
      <c r="A24" s="179" t="s">
        <v>29</v>
      </c>
      <c r="B24" s="180" t="s">
        <v>124</v>
      </c>
      <c r="C24" s="181" t="s">
        <v>156</v>
      </c>
      <c r="D24" s="134" t="s">
        <v>160</v>
      </c>
      <c r="E24" s="135" t="s">
        <v>149</v>
      </c>
      <c r="F24" s="136">
        <f>ROUND((21.51+34.24+18.28+31.52+21.16+24.6+46.3+19.4+46.49)*0.25*0.5,2)</f>
        <v>32.94</v>
      </c>
      <c r="G24" s="296" t="s">
        <v>247</v>
      </c>
      <c r="H24" s="297"/>
      <c r="I24" s="297"/>
      <c r="J24" s="298"/>
      <c r="K24" s="75"/>
      <c r="M24" s="107"/>
    </row>
    <row r="25" spans="1:13" s="76" customFormat="1" ht="51" x14ac:dyDescent="0.2">
      <c r="A25" s="179" t="s">
        <v>40</v>
      </c>
      <c r="B25" s="180" t="s">
        <v>124</v>
      </c>
      <c r="C25" s="181" t="s">
        <v>157</v>
      </c>
      <c r="D25" s="134" t="s">
        <v>161</v>
      </c>
      <c r="E25" s="135" t="s">
        <v>149</v>
      </c>
      <c r="F25" s="136">
        <f>ROUND((21.51+34.24+18.28+31.52+21.16+24.6+46.3+19.4+46.49)*0.25*0.5,2)</f>
        <v>32.94</v>
      </c>
      <c r="G25" s="296" t="s">
        <v>247</v>
      </c>
      <c r="H25" s="297"/>
      <c r="I25" s="297"/>
      <c r="J25" s="298"/>
      <c r="K25" s="75"/>
      <c r="M25" s="107"/>
    </row>
    <row r="26" spans="1:13" s="76" customFormat="1" ht="51" x14ac:dyDescent="0.2">
      <c r="A26" s="179" t="s">
        <v>49</v>
      </c>
      <c r="B26" s="180" t="s">
        <v>124</v>
      </c>
      <c r="C26" s="181" t="s">
        <v>158</v>
      </c>
      <c r="D26" s="134" t="s">
        <v>162</v>
      </c>
      <c r="E26" s="135" t="s">
        <v>51</v>
      </c>
      <c r="F26" s="136">
        <f>ROUND((21.51+34.24+18.28+31.52+21.16+24.6+46.3+19.4+46.49)*0.4*2,2)</f>
        <v>210.8</v>
      </c>
      <c r="G26" s="296" t="s">
        <v>248</v>
      </c>
      <c r="H26" s="297"/>
      <c r="I26" s="297"/>
      <c r="J26" s="298"/>
      <c r="K26" s="75"/>
      <c r="M26" s="107"/>
    </row>
    <row r="27" spans="1:13" s="76" customFormat="1" ht="51" x14ac:dyDescent="0.2">
      <c r="A27" s="179" t="s">
        <v>65</v>
      </c>
      <c r="B27" s="180" t="s">
        <v>37</v>
      </c>
      <c r="C27" s="181" t="s">
        <v>250</v>
      </c>
      <c r="D27" s="134" t="s">
        <v>251</v>
      </c>
      <c r="E27" s="135" t="s">
        <v>149</v>
      </c>
      <c r="F27" s="209">
        <f>ROUND((21.51+34.24+18.28+31.52+21.16+24.6+46.3+19.4+46.49)*0.46*0.05,2)</f>
        <v>6.06</v>
      </c>
      <c r="G27" s="296" t="s">
        <v>249</v>
      </c>
      <c r="H27" s="297"/>
      <c r="I27" s="297"/>
      <c r="J27" s="298"/>
      <c r="K27" s="75"/>
      <c r="M27" s="107"/>
    </row>
    <row r="28" spans="1:13" s="76" customFormat="1" ht="51" x14ac:dyDescent="0.2">
      <c r="A28" s="179" t="s">
        <v>66</v>
      </c>
      <c r="B28" s="180" t="s">
        <v>124</v>
      </c>
      <c r="C28" s="181" t="s">
        <v>159</v>
      </c>
      <c r="D28" s="134" t="s">
        <v>163</v>
      </c>
      <c r="E28" s="135" t="s">
        <v>149</v>
      </c>
      <c r="F28" s="136">
        <f>ROUND((57.2+17.82+43.25+26.35+33.03+96.84+23.42+79.05)*0.3,2)</f>
        <v>113.09</v>
      </c>
      <c r="G28" s="296" t="s">
        <v>252</v>
      </c>
      <c r="H28" s="297"/>
      <c r="I28" s="297"/>
      <c r="J28" s="298"/>
      <c r="K28" s="75"/>
      <c r="M28" s="107"/>
    </row>
    <row r="29" spans="1:13" s="76" customFormat="1" x14ac:dyDescent="0.2">
      <c r="A29" s="198">
        <v>3</v>
      </c>
      <c r="B29" s="192"/>
      <c r="C29" s="193"/>
      <c r="D29" s="194" t="s">
        <v>164</v>
      </c>
      <c r="E29" s="195"/>
      <c r="F29" s="51"/>
      <c r="G29" s="309"/>
      <c r="H29" s="310"/>
      <c r="I29" s="310"/>
      <c r="J29" s="311"/>
      <c r="K29" s="75"/>
      <c r="M29" s="107"/>
    </row>
    <row r="30" spans="1:13" s="76" customFormat="1" ht="38.25" x14ac:dyDescent="0.2">
      <c r="A30" s="179" t="s">
        <v>30</v>
      </c>
      <c r="B30" s="180" t="s">
        <v>124</v>
      </c>
      <c r="C30" s="181" t="s">
        <v>62</v>
      </c>
      <c r="D30" s="134" t="s">
        <v>63</v>
      </c>
      <c r="E30" s="135" t="s">
        <v>51</v>
      </c>
      <c r="F30" s="136">
        <v>89.69</v>
      </c>
      <c r="G30" s="296">
        <v>89.69</v>
      </c>
      <c r="H30" s="297"/>
      <c r="I30" s="297"/>
      <c r="J30" s="298"/>
      <c r="K30" s="75"/>
      <c r="M30" s="107"/>
    </row>
    <row r="31" spans="1:13" s="76" customFormat="1" ht="63.75" x14ac:dyDescent="0.2">
      <c r="A31" s="179" t="s">
        <v>41</v>
      </c>
      <c r="B31" s="180" t="s">
        <v>124</v>
      </c>
      <c r="C31" s="181" t="s">
        <v>165</v>
      </c>
      <c r="D31" s="134" t="s">
        <v>174</v>
      </c>
      <c r="E31" s="135" t="s">
        <v>51</v>
      </c>
      <c r="F31" s="136">
        <v>89.69</v>
      </c>
      <c r="G31" s="296">
        <v>89.69</v>
      </c>
      <c r="H31" s="297"/>
      <c r="I31" s="297"/>
      <c r="J31" s="298"/>
      <c r="K31" s="75"/>
      <c r="M31" s="107"/>
    </row>
    <row r="32" spans="1:13" s="76" customFormat="1" ht="63.75" x14ac:dyDescent="0.2">
      <c r="A32" s="179" t="s">
        <v>33</v>
      </c>
      <c r="B32" s="180" t="s">
        <v>37</v>
      </c>
      <c r="C32" s="181" t="s">
        <v>166</v>
      </c>
      <c r="D32" s="134" t="s">
        <v>64</v>
      </c>
      <c r="E32" s="135" t="s">
        <v>51</v>
      </c>
      <c r="F32" s="136">
        <v>89.69</v>
      </c>
      <c r="G32" s="296">
        <v>89.69</v>
      </c>
      <c r="H32" s="297"/>
      <c r="I32" s="297"/>
      <c r="J32" s="298"/>
      <c r="K32" s="75"/>
      <c r="M32" s="107"/>
    </row>
    <row r="33" spans="1:13" s="76" customFormat="1" ht="38.25" x14ac:dyDescent="0.2">
      <c r="A33" s="179" t="s">
        <v>170</v>
      </c>
      <c r="B33" s="180" t="s">
        <v>124</v>
      </c>
      <c r="C33" s="181" t="s">
        <v>167</v>
      </c>
      <c r="D33" s="134" t="s">
        <v>175</v>
      </c>
      <c r="E33" s="135" t="s">
        <v>51</v>
      </c>
      <c r="F33" s="136">
        <f>ROUND((291.19+49.07+14.03+14.15+19.37),2)</f>
        <v>387.81</v>
      </c>
      <c r="G33" s="296" t="s">
        <v>255</v>
      </c>
      <c r="H33" s="297"/>
      <c r="I33" s="297"/>
      <c r="J33" s="298"/>
      <c r="K33" s="75"/>
      <c r="M33" s="107"/>
    </row>
    <row r="34" spans="1:13" s="76" customFormat="1" ht="38.25" x14ac:dyDescent="0.2">
      <c r="A34" s="179" t="s">
        <v>171</v>
      </c>
      <c r="B34" s="180" t="s">
        <v>124</v>
      </c>
      <c r="C34" s="181" t="s">
        <v>168</v>
      </c>
      <c r="D34" s="134" t="s">
        <v>176</v>
      </c>
      <c r="E34" s="135" t="s">
        <v>51</v>
      </c>
      <c r="F34" s="209">
        <f>ROUND((137.89+155.89+95.66),2)</f>
        <v>389.44</v>
      </c>
      <c r="G34" s="296" t="s">
        <v>254</v>
      </c>
      <c r="H34" s="297"/>
      <c r="I34" s="297"/>
      <c r="J34" s="298"/>
      <c r="K34" s="75"/>
      <c r="M34" s="107"/>
    </row>
    <row r="35" spans="1:13" s="76" customFormat="1" ht="51" x14ac:dyDescent="0.2">
      <c r="A35" s="179" t="s">
        <v>172</v>
      </c>
      <c r="B35" s="180" t="s">
        <v>124</v>
      </c>
      <c r="C35" s="181" t="s">
        <v>169</v>
      </c>
      <c r="D35" s="134" t="s">
        <v>177</v>
      </c>
      <c r="E35" s="135" t="s">
        <v>51</v>
      </c>
      <c r="F35" s="136">
        <f>ROUND((105.24+103.92+94.15+93.53),2)</f>
        <v>396.84</v>
      </c>
      <c r="G35" s="296" t="s">
        <v>256</v>
      </c>
      <c r="H35" s="297"/>
      <c r="I35" s="297"/>
      <c r="J35" s="298"/>
      <c r="K35" s="75"/>
      <c r="M35" s="107"/>
    </row>
    <row r="36" spans="1:13" s="76" customFormat="1" ht="76.5" x14ac:dyDescent="0.2">
      <c r="A36" s="179" t="s">
        <v>173</v>
      </c>
      <c r="B36" s="180" t="s">
        <v>124</v>
      </c>
      <c r="C36" s="181" t="s">
        <v>48</v>
      </c>
      <c r="D36" s="134" t="s">
        <v>61</v>
      </c>
      <c r="E36" s="135" t="s">
        <v>50</v>
      </c>
      <c r="F36" s="136">
        <v>9.2799999999999994</v>
      </c>
      <c r="G36" s="296">
        <v>9.2799999999999994</v>
      </c>
      <c r="H36" s="297"/>
      <c r="I36" s="297"/>
      <c r="J36" s="298"/>
      <c r="K36" s="75"/>
      <c r="M36" s="107"/>
    </row>
    <row r="37" spans="1:13" s="76" customFormat="1" ht="51" x14ac:dyDescent="0.2">
      <c r="A37" s="179" t="s">
        <v>228</v>
      </c>
      <c r="B37" s="180" t="s">
        <v>124</v>
      </c>
      <c r="C37" s="181" t="s">
        <v>159</v>
      </c>
      <c r="D37" s="134" t="s">
        <v>163</v>
      </c>
      <c r="E37" s="135" t="s">
        <v>149</v>
      </c>
      <c r="F37" s="136">
        <v>2.65</v>
      </c>
      <c r="G37" s="296">
        <v>2.65</v>
      </c>
      <c r="H37" s="297"/>
      <c r="I37" s="297"/>
      <c r="J37" s="298"/>
      <c r="K37" s="75"/>
      <c r="M37" s="107"/>
    </row>
    <row r="38" spans="1:13" s="76" customFormat="1" ht="63.75" x14ac:dyDescent="0.2">
      <c r="A38" s="32" t="s">
        <v>263</v>
      </c>
      <c r="B38" s="180" t="s">
        <v>37</v>
      </c>
      <c r="C38" s="182" t="s">
        <v>262</v>
      </c>
      <c r="D38" s="134" t="s">
        <v>264</v>
      </c>
      <c r="E38" s="19" t="s">
        <v>67</v>
      </c>
      <c r="F38" s="136">
        <v>4</v>
      </c>
      <c r="G38" s="296">
        <v>4</v>
      </c>
      <c r="H38" s="297"/>
      <c r="I38" s="297"/>
      <c r="J38" s="298"/>
      <c r="K38" s="75"/>
      <c r="M38" s="107"/>
    </row>
    <row r="39" spans="1:13" s="76" customFormat="1" x14ac:dyDescent="0.2">
      <c r="A39" s="198">
        <v>4</v>
      </c>
      <c r="B39" s="192"/>
      <c r="C39" s="193"/>
      <c r="D39" s="194" t="s">
        <v>178</v>
      </c>
      <c r="E39" s="195"/>
      <c r="F39" s="203"/>
      <c r="G39" s="309"/>
      <c r="H39" s="310"/>
      <c r="I39" s="310"/>
      <c r="J39" s="311"/>
      <c r="K39" s="75"/>
      <c r="M39" s="107"/>
    </row>
    <row r="40" spans="1:13" s="76" customFormat="1" ht="63.75" x14ac:dyDescent="0.2">
      <c r="A40" s="32" t="s">
        <v>23</v>
      </c>
      <c r="B40" s="180" t="s">
        <v>216</v>
      </c>
      <c r="C40" s="181" t="s">
        <v>217</v>
      </c>
      <c r="D40" s="134" t="s">
        <v>197</v>
      </c>
      <c r="E40" s="19" t="s">
        <v>67</v>
      </c>
      <c r="F40" s="15">
        <v>9</v>
      </c>
      <c r="G40" s="293">
        <v>9</v>
      </c>
      <c r="H40" s="294"/>
      <c r="I40" s="294"/>
      <c r="J40" s="295"/>
      <c r="K40" s="75"/>
      <c r="M40" s="107"/>
    </row>
    <row r="41" spans="1:13" s="76" customFormat="1" ht="63.75" x14ac:dyDescent="0.2">
      <c r="A41" s="32" t="s">
        <v>24</v>
      </c>
      <c r="B41" s="180" t="s">
        <v>124</v>
      </c>
      <c r="C41" s="182" t="s">
        <v>180</v>
      </c>
      <c r="D41" s="134" t="s">
        <v>198</v>
      </c>
      <c r="E41" s="19" t="s">
        <v>67</v>
      </c>
      <c r="F41" s="15">
        <v>1</v>
      </c>
      <c r="G41" s="293">
        <v>1</v>
      </c>
      <c r="H41" s="294"/>
      <c r="I41" s="294"/>
      <c r="J41" s="295"/>
      <c r="K41" s="75"/>
      <c r="M41" s="107"/>
    </row>
    <row r="42" spans="1:13" s="76" customFormat="1" ht="51" x14ac:dyDescent="0.2">
      <c r="A42" s="32" t="s">
        <v>189</v>
      </c>
      <c r="B42" s="180" t="s">
        <v>124</v>
      </c>
      <c r="C42" s="182" t="s">
        <v>181</v>
      </c>
      <c r="D42" s="134" t="s">
        <v>199</v>
      </c>
      <c r="E42" s="19" t="s">
        <v>67</v>
      </c>
      <c r="F42" s="15">
        <v>1</v>
      </c>
      <c r="G42" s="293">
        <v>1</v>
      </c>
      <c r="H42" s="294"/>
      <c r="I42" s="294"/>
      <c r="J42" s="295"/>
      <c r="K42" s="75"/>
      <c r="M42" s="107"/>
    </row>
    <row r="43" spans="1:13" s="76" customFormat="1" ht="63.75" x14ac:dyDescent="0.2">
      <c r="A43" s="32" t="s">
        <v>190</v>
      </c>
      <c r="B43" s="180" t="s">
        <v>124</v>
      </c>
      <c r="C43" s="182" t="s">
        <v>182</v>
      </c>
      <c r="D43" s="134" t="s">
        <v>200</v>
      </c>
      <c r="E43" s="19" t="s">
        <v>67</v>
      </c>
      <c r="F43" s="15">
        <v>1</v>
      </c>
      <c r="G43" s="293">
        <v>1</v>
      </c>
      <c r="H43" s="294"/>
      <c r="I43" s="294"/>
      <c r="J43" s="295"/>
      <c r="K43" s="75"/>
      <c r="M43" s="107"/>
    </row>
    <row r="44" spans="1:13" s="76" customFormat="1" ht="63.75" x14ac:dyDescent="0.2">
      <c r="A44" s="32" t="s">
        <v>191</v>
      </c>
      <c r="B44" s="180" t="s">
        <v>124</v>
      </c>
      <c r="C44" s="182" t="s">
        <v>183</v>
      </c>
      <c r="D44" s="134" t="s">
        <v>201</v>
      </c>
      <c r="E44" s="19" t="s">
        <v>67</v>
      </c>
      <c r="F44" s="15">
        <v>1</v>
      </c>
      <c r="G44" s="293">
        <v>1</v>
      </c>
      <c r="H44" s="294"/>
      <c r="I44" s="294"/>
      <c r="J44" s="295"/>
      <c r="K44" s="75"/>
      <c r="M44" s="107"/>
    </row>
    <row r="45" spans="1:13" s="76" customFormat="1" ht="63.75" x14ac:dyDescent="0.2">
      <c r="A45" s="179" t="s">
        <v>192</v>
      </c>
      <c r="B45" s="180" t="s">
        <v>124</v>
      </c>
      <c r="C45" s="182" t="s">
        <v>184</v>
      </c>
      <c r="D45" s="134" t="s">
        <v>202</v>
      </c>
      <c r="E45" s="19" t="s">
        <v>67</v>
      </c>
      <c r="F45" s="15">
        <v>1</v>
      </c>
      <c r="G45" s="293">
        <v>1</v>
      </c>
      <c r="H45" s="294"/>
      <c r="I45" s="294"/>
      <c r="J45" s="295"/>
      <c r="K45" s="75"/>
      <c r="M45" s="107"/>
    </row>
    <row r="46" spans="1:13" s="76" customFormat="1" ht="63.75" x14ac:dyDescent="0.2">
      <c r="A46" s="179" t="s">
        <v>193</v>
      </c>
      <c r="B46" s="180" t="s">
        <v>124</v>
      </c>
      <c r="C46" s="182" t="s">
        <v>185</v>
      </c>
      <c r="D46" s="134" t="s">
        <v>203</v>
      </c>
      <c r="E46" s="19" t="s">
        <v>67</v>
      </c>
      <c r="F46" s="15">
        <v>1</v>
      </c>
      <c r="G46" s="293">
        <v>1</v>
      </c>
      <c r="H46" s="294"/>
      <c r="I46" s="294"/>
      <c r="J46" s="295"/>
      <c r="K46" s="75"/>
      <c r="M46" s="107"/>
    </row>
    <row r="47" spans="1:13" s="76" customFormat="1" ht="63.75" x14ac:dyDescent="0.2">
      <c r="A47" s="179" t="s">
        <v>194</v>
      </c>
      <c r="B47" s="180" t="s">
        <v>124</v>
      </c>
      <c r="C47" s="182" t="s">
        <v>186</v>
      </c>
      <c r="D47" s="134" t="s">
        <v>204</v>
      </c>
      <c r="E47" s="19" t="s">
        <v>67</v>
      </c>
      <c r="F47" s="15">
        <v>1</v>
      </c>
      <c r="G47" s="293">
        <v>1</v>
      </c>
      <c r="H47" s="294"/>
      <c r="I47" s="294"/>
      <c r="J47" s="295"/>
      <c r="K47" s="75"/>
      <c r="M47" s="107"/>
    </row>
    <row r="48" spans="1:13" s="76" customFormat="1" ht="63.75" x14ac:dyDescent="0.2">
      <c r="A48" s="179" t="s">
        <v>195</v>
      </c>
      <c r="B48" s="180" t="s">
        <v>124</v>
      </c>
      <c r="C48" s="182" t="s">
        <v>187</v>
      </c>
      <c r="D48" s="134" t="s">
        <v>205</v>
      </c>
      <c r="E48" s="19" t="s">
        <v>67</v>
      </c>
      <c r="F48" s="15">
        <v>1</v>
      </c>
      <c r="G48" s="293">
        <v>1</v>
      </c>
      <c r="H48" s="294"/>
      <c r="I48" s="294"/>
      <c r="J48" s="295"/>
      <c r="K48" s="75"/>
      <c r="M48" s="107"/>
    </row>
    <row r="49" spans="1:13" s="76" customFormat="1" ht="51" x14ac:dyDescent="0.2">
      <c r="A49" s="179" t="s">
        <v>196</v>
      </c>
      <c r="B49" s="180" t="s">
        <v>124</v>
      </c>
      <c r="C49" s="182" t="s">
        <v>188</v>
      </c>
      <c r="D49" s="134" t="s">
        <v>206</v>
      </c>
      <c r="E49" s="19" t="s">
        <v>67</v>
      </c>
      <c r="F49" s="15">
        <v>2</v>
      </c>
      <c r="G49" s="293">
        <v>2</v>
      </c>
      <c r="H49" s="294"/>
      <c r="I49" s="294"/>
      <c r="J49" s="295"/>
      <c r="K49" s="75"/>
      <c r="M49" s="107"/>
    </row>
    <row r="50" spans="1:13" s="76" customFormat="1" ht="63.75" x14ac:dyDescent="0.2">
      <c r="A50" s="179" t="s">
        <v>207</v>
      </c>
      <c r="B50" s="180" t="s">
        <v>37</v>
      </c>
      <c r="C50" s="182" t="s">
        <v>260</v>
      </c>
      <c r="D50" s="134" t="s">
        <v>261</v>
      </c>
      <c r="E50" s="19" t="s">
        <v>67</v>
      </c>
      <c r="F50" s="15">
        <v>3</v>
      </c>
      <c r="G50" s="293">
        <v>3</v>
      </c>
      <c r="H50" s="294"/>
      <c r="I50" s="294"/>
      <c r="J50" s="295"/>
      <c r="K50" s="75"/>
      <c r="M50" s="107"/>
    </row>
    <row r="51" spans="1:13" s="76" customFormat="1" x14ac:dyDescent="0.2">
      <c r="A51" s="198">
        <v>5</v>
      </c>
      <c r="B51" s="192"/>
      <c r="C51" s="193"/>
      <c r="D51" s="194" t="s">
        <v>68</v>
      </c>
      <c r="E51" s="195"/>
      <c r="F51" s="203"/>
      <c r="G51" s="145"/>
      <c r="H51" s="146"/>
      <c r="I51" s="146"/>
      <c r="J51" s="147"/>
      <c r="K51" s="75"/>
      <c r="M51" s="107"/>
    </row>
    <row r="52" spans="1:13" s="76" customFormat="1" x14ac:dyDescent="0.2">
      <c r="A52" s="179" t="s">
        <v>38</v>
      </c>
      <c r="B52" s="180" t="s">
        <v>124</v>
      </c>
      <c r="C52" s="26" t="s">
        <v>69</v>
      </c>
      <c r="D52" s="18" t="s">
        <v>70</v>
      </c>
      <c r="E52" s="19" t="s">
        <v>51</v>
      </c>
      <c r="F52" s="15">
        <f>ROUND((57.2+17.82+43.25+26.35+33.03+96.84+23.42+79.05),2)</f>
        <v>376.96</v>
      </c>
      <c r="G52" s="296" t="s">
        <v>253</v>
      </c>
      <c r="H52" s="294"/>
      <c r="I52" s="294"/>
      <c r="J52" s="295"/>
      <c r="K52" s="75"/>
      <c r="M52" s="107"/>
    </row>
    <row r="53" spans="1:13" s="76" customFormat="1" ht="38.25" x14ac:dyDescent="0.2">
      <c r="A53" s="179" t="s">
        <v>42</v>
      </c>
      <c r="B53" s="180" t="s">
        <v>124</v>
      </c>
      <c r="C53" s="26" t="s">
        <v>71</v>
      </c>
      <c r="D53" s="18" t="s">
        <v>72</v>
      </c>
      <c r="E53" s="19" t="s">
        <v>67</v>
      </c>
      <c r="F53" s="15">
        <v>1</v>
      </c>
      <c r="G53" s="293">
        <v>1</v>
      </c>
      <c r="H53" s="294"/>
      <c r="I53" s="294"/>
      <c r="J53" s="295"/>
      <c r="K53" s="75"/>
      <c r="M53" s="107"/>
    </row>
    <row r="54" spans="1:13" s="76" customFormat="1" x14ac:dyDescent="0.2">
      <c r="A54" s="198">
        <v>6</v>
      </c>
      <c r="B54" s="192"/>
      <c r="C54" s="193"/>
      <c r="D54" s="194" t="s">
        <v>73</v>
      </c>
      <c r="E54" s="195"/>
      <c r="F54" s="203"/>
      <c r="G54" s="145"/>
      <c r="H54" s="146"/>
      <c r="I54" s="146"/>
      <c r="J54" s="147"/>
      <c r="K54" s="75"/>
      <c r="M54" s="107"/>
    </row>
    <row r="55" spans="1:13" s="76" customFormat="1" ht="38.25" x14ac:dyDescent="0.2">
      <c r="A55" s="179" t="s">
        <v>34</v>
      </c>
      <c r="B55" s="180" t="s">
        <v>37</v>
      </c>
      <c r="C55" s="133" t="s">
        <v>229</v>
      </c>
      <c r="D55" s="134" t="s">
        <v>230</v>
      </c>
      <c r="E55" s="19" t="s">
        <v>67</v>
      </c>
      <c r="F55" s="15">
        <v>1</v>
      </c>
      <c r="G55" s="293">
        <v>1</v>
      </c>
      <c r="H55" s="294"/>
      <c r="I55" s="294"/>
      <c r="J55" s="295"/>
      <c r="K55" s="75"/>
      <c r="M55" s="107"/>
    </row>
    <row r="56" spans="1:13" s="76" customFormat="1" ht="38.25" x14ac:dyDescent="0.2">
      <c r="A56" s="179" t="s">
        <v>35</v>
      </c>
      <c r="B56" s="180" t="s">
        <v>124</v>
      </c>
      <c r="C56" s="26" t="s">
        <v>74</v>
      </c>
      <c r="D56" s="18" t="s">
        <v>75</v>
      </c>
      <c r="E56" s="19" t="s">
        <v>50</v>
      </c>
      <c r="F56" s="15">
        <v>6</v>
      </c>
      <c r="G56" s="293">
        <v>6</v>
      </c>
      <c r="H56" s="294"/>
      <c r="I56" s="294"/>
      <c r="J56" s="295"/>
      <c r="K56" s="75"/>
      <c r="M56" s="107"/>
    </row>
    <row r="57" spans="1:13" s="76" customFormat="1" ht="51" x14ac:dyDescent="0.2">
      <c r="A57" s="179" t="s">
        <v>36</v>
      </c>
      <c r="B57" s="180" t="s">
        <v>124</v>
      </c>
      <c r="C57" s="133" t="s">
        <v>232</v>
      </c>
      <c r="D57" s="18" t="s">
        <v>231</v>
      </c>
      <c r="E57" s="19" t="s">
        <v>67</v>
      </c>
      <c r="F57" s="15">
        <v>1</v>
      </c>
      <c r="G57" s="293">
        <v>1</v>
      </c>
      <c r="H57" s="294"/>
      <c r="I57" s="294"/>
      <c r="J57" s="295"/>
      <c r="K57" s="75"/>
      <c r="M57" s="107"/>
    </row>
    <row r="58" spans="1:13" s="76" customFormat="1" ht="25.5" x14ac:dyDescent="0.2">
      <c r="A58" s="179" t="s">
        <v>44</v>
      </c>
      <c r="B58" s="180" t="s">
        <v>124</v>
      </c>
      <c r="C58" s="133" t="s">
        <v>233</v>
      </c>
      <c r="D58" s="18" t="s">
        <v>234</v>
      </c>
      <c r="E58" s="19" t="s">
        <v>67</v>
      </c>
      <c r="F58" s="15">
        <v>1</v>
      </c>
      <c r="G58" s="293">
        <v>1</v>
      </c>
      <c r="H58" s="294"/>
      <c r="I58" s="294"/>
      <c r="J58" s="295"/>
      <c r="K58" s="75"/>
      <c r="M58" s="107"/>
    </row>
    <row r="59" spans="1:13" s="76" customFormat="1" ht="38.25" x14ac:dyDescent="0.2">
      <c r="A59" s="179" t="s">
        <v>45</v>
      </c>
      <c r="B59" s="180" t="s">
        <v>124</v>
      </c>
      <c r="C59" s="26" t="s">
        <v>76</v>
      </c>
      <c r="D59" s="18" t="s">
        <v>77</v>
      </c>
      <c r="E59" s="19" t="s">
        <v>50</v>
      </c>
      <c r="F59" s="15">
        <v>6</v>
      </c>
      <c r="G59" s="293">
        <v>6</v>
      </c>
      <c r="H59" s="294"/>
      <c r="I59" s="294"/>
      <c r="J59" s="295"/>
      <c r="K59" s="75"/>
      <c r="M59" s="107"/>
    </row>
    <row r="60" spans="1:13" s="76" customFormat="1" ht="25.5" x14ac:dyDescent="0.2">
      <c r="A60" s="179" t="s">
        <v>46</v>
      </c>
      <c r="B60" s="180" t="s">
        <v>37</v>
      </c>
      <c r="C60" s="133" t="s">
        <v>235</v>
      </c>
      <c r="D60" s="134" t="s">
        <v>78</v>
      </c>
      <c r="E60" s="19" t="s">
        <v>67</v>
      </c>
      <c r="F60" s="15">
        <v>1</v>
      </c>
      <c r="G60" s="293">
        <v>1</v>
      </c>
      <c r="H60" s="294"/>
      <c r="I60" s="294"/>
      <c r="J60" s="295"/>
      <c r="K60" s="75"/>
      <c r="M60" s="107"/>
    </row>
    <row r="61" spans="1:13" s="76" customFormat="1" x14ac:dyDescent="0.2">
      <c r="A61" s="198">
        <v>7</v>
      </c>
      <c r="B61" s="192"/>
      <c r="C61" s="193"/>
      <c r="D61" s="194" t="s">
        <v>79</v>
      </c>
      <c r="E61" s="195"/>
      <c r="F61" s="203"/>
      <c r="G61" s="145"/>
      <c r="H61" s="146"/>
      <c r="I61" s="146"/>
      <c r="J61" s="147"/>
      <c r="K61" s="75"/>
      <c r="M61" s="107"/>
    </row>
    <row r="62" spans="1:13" s="76" customFormat="1" ht="26.25" thickBot="1" x14ac:dyDescent="0.25">
      <c r="A62" s="200" t="s">
        <v>43</v>
      </c>
      <c r="B62" s="201" t="s">
        <v>37</v>
      </c>
      <c r="C62" s="202" t="s">
        <v>218</v>
      </c>
      <c r="D62" s="34" t="s">
        <v>80</v>
      </c>
      <c r="E62" s="52" t="s">
        <v>51</v>
      </c>
      <c r="F62" s="15">
        <f>ROUND((89.69+387.81+389.44+396.84),2)</f>
        <v>1263.78</v>
      </c>
      <c r="G62" s="315" t="s">
        <v>257</v>
      </c>
      <c r="H62" s="316"/>
      <c r="I62" s="316"/>
      <c r="J62" s="317"/>
      <c r="K62" s="75"/>
      <c r="M62" s="107"/>
    </row>
    <row r="63" spans="1:13" x14ac:dyDescent="0.2">
      <c r="A63" s="6"/>
      <c r="B63" s="28"/>
      <c r="C63" s="7"/>
      <c r="D63" s="7"/>
      <c r="E63" s="7"/>
      <c r="F63" s="206"/>
      <c r="G63" s="62"/>
      <c r="H63" s="62"/>
      <c r="I63" s="62"/>
      <c r="J63" s="63"/>
    </row>
    <row r="64" spans="1:13" x14ac:dyDescent="0.2">
      <c r="A64" s="8"/>
      <c r="B64" s="29"/>
      <c r="C64" s="9"/>
      <c r="D64" s="9"/>
      <c r="E64" s="9"/>
      <c r="F64" s="207"/>
      <c r="G64" s="64"/>
      <c r="H64" s="64"/>
      <c r="I64" s="64"/>
      <c r="J64" s="65"/>
    </row>
    <row r="65" spans="1:10" x14ac:dyDescent="0.2">
      <c r="A65" s="8"/>
      <c r="B65" s="29"/>
      <c r="C65" s="9"/>
      <c r="D65" s="9"/>
      <c r="E65" s="9"/>
      <c r="F65" s="207"/>
      <c r="G65" s="64"/>
      <c r="H65" s="64"/>
      <c r="I65" s="64"/>
      <c r="J65" s="65"/>
    </row>
    <row r="66" spans="1:10" x14ac:dyDescent="0.2">
      <c r="A66" s="8"/>
      <c r="B66" s="29"/>
      <c r="C66" s="9"/>
      <c r="D66" s="9"/>
      <c r="E66" s="9"/>
      <c r="F66" s="207"/>
      <c r="G66" s="64"/>
      <c r="H66" s="64"/>
      <c r="I66" s="64"/>
      <c r="J66" s="65"/>
    </row>
    <row r="67" spans="1:10" x14ac:dyDescent="0.2">
      <c r="A67" s="8"/>
      <c r="B67" s="77"/>
      <c r="C67" s="144"/>
      <c r="D67" s="79"/>
      <c r="E67" s="9"/>
      <c r="F67" s="208"/>
      <c r="G67" s="66"/>
      <c r="H67" s="67"/>
      <c r="I67" s="12"/>
      <c r="J67" s="65"/>
    </row>
    <row r="68" spans="1:10" x14ac:dyDescent="0.2">
      <c r="A68" s="11"/>
      <c r="B68" s="80"/>
      <c r="C68" s="81"/>
      <c r="D68" s="144" t="s">
        <v>27</v>
      </c>
      <c r="E68" s="64"/>
      <c r="F68" s="289" t="s">
        <v>25</v>
      </c>
      <c r="G68" s="289"/>
      <c r="H68" s="289"/>
      <c r="I68" s="144"/>
      <c r="J68" s="65"/>
    </row>
    <row r="69" spans="1:10" x14ac:dyDescent="0.2">
      <c r="A69" s="11"/>
      <c r="B69" s="77"/>
      <c r="C69" s="144"/>
      <c r="D69" s="144" t="s">
        <v>28</v>
      </c>
      <c r="E69" s="64"/>
      <c r="F69" s="285" t="s">
        <v>26</v>
      </c>
      <c r="G69" s="285"/>
      <c r="H69" s="285"/>
      <c r="I69" s="144"/>
      <c r="J69" s="65"/>
    </row>
    <row r="70" spans="1:10" ht="48" customHeight="1" thickBot="1" x14ac:dyDescent="0.25">
      <c r="A70" s="312" t="s">
        <v>134</v>
      </c>
      <c r="B70" s="313"/>
      <c r="C70" s="313"/>
      <c r="D70" s="313"/>
      <c r="E70" s="313"/>
      <c r="F70" s="313"/>
      <c r="G70" s="313"/>
      <c r="H70" s="313"/>
      <c r="I70" s="313"/>
      <c r="J70" s="314"/>
    </row>
  </sheetData>
  <mergeCells count="65">
    <mergeCell ref="F69:H69"/>
    <mergeCell ref="G19:J19"/>
    <mergeCell ref="G20:J20"/>
    <mergeCell ref="G28:J28"/>
    <mergeCell ref="G29:J29"/>
    <mergeCell ref="G30:J30"/>
    <mergeCell ref="A70:J70"/>
    <mergeCell ref="G12:J12"/>
    <mergeCell ref="G14:J14"/>
    <mergeCell ref="G15:J15"/>
    <mergeCell ref="G18:J18"/>
    <mergeCell ref="G26:J26"/>
    <mergeCell ref="G31:J31"/>
    <mergeCell ref="G32:J32"/>
    <mergeCell ref="G33:J33"/>
    <mergeCell ref="G34:J34"/>
    <mergeCell ref="G62:J62"/>
    <mergeCell ref="G35:J35"/>
    <mergeCell ref="F68:H68"/>
    <mergeCell ref="G11:J11"/>
    <mergeCell ref="A1:B1"/>
    <mergeCell ref="D1:J1"/>
    <mergeCell ref="A2:J2"/>
    <mergeCell ref="A3:J3"/>
    <mergeCell ref="A5:F5"/>
    <mergeCell ref="A6:E6"/>
    <mergeCell ref="F6:J6"/>
    <mergeCell ref="A7:E7"/>
    <mergeCell ref="F7:F8"/>
    <mergeCell ref="G7:G8"/>
    <mergeCell ref="A8:E8"/>
    <mergeCell ref="A9:J9"/>
    <mergeCell ref="G10:J10"/>
    <mergeCell ref="G41:J41"/>
    <mergeCell ref="G42:J42"/>
    <mergeCell ref="G43:J43"/>
    <mergeCell ref="G44:J44"/>
    <mergeCell ref="G13:J13"/>
    <mergeCell ref="G17:J17"/>
    <mergeCell ref="G25:J25"/>
    <mergeCell ref="G37:J37"/>
    <mergeCell ref="G16:J16"/>
    <mergeCell ref="G36:J36"/>
    <mergeCell ref="G38:J38"/>
    <mergeCell ref="G21:J21"/>
    <mergeCell ref="G23:J23"/>
    <mergeCell ref="G24:J24"/>
    <mergeCell ref="G39:J39"/>
    <mergeCell ref="G27:J27"/>
    <mergeCell ref="G57:J57"/>
    <mergeCell ref="G58:J58"/>
    <mergeCell ref="G59:J59"/>
    <mergeCell ref="G60:J60"/>
    <mergeCell ref="G22:J22"/>
    <mergeCell ref="G50:J50"/>
    <mergeCell ref="G52:J52"/>
    <mergeCell ref="G53:J53"/>
    <mergeCell ref="G55:J55"/>
    <mergeCell ref="G56:J56"/>
    <mergeCell ref="G45:J45"/>
    <mergeCell ref="G46:J46"/>
    <mergeCell ref="G47:J47"/>
    <mergeCell ref="G48:J48"/>
    <mergeCell ref="G49:J49"/>
    <mergeCell ref="G40:J40"/>
  </mergeCells>
  <phoneticPr fontId="2" type="noConversion"/>
  <conditionalFormatting sqref="C33:C36 C45:C49 C18:C19 C27">
    <cfRule type="expression" dxfId="21" priority="21" stopIfTrue="1">
      <formula>$C18=1</formula>
    </cfRule>
    <cfRule type="expression" dxfId="20" priority="22" stopIfTrue="1">
      <formula>OR($C18=0,$C18=2,$C18=3,$C18=4)</formula>
    </cfRule>
  </conditionalFormatting>
  <conditionalFormatting sqref="C13:C17">
    <cfRule type="expression" dxfId="19" priority="23" stopIfTrue="1">
      <formula>$C13=1</formula>
    </cfRule>
    <cfRule type="expression" dxfId="18" priority="24" stopIfTrue="1">
      <formula>OR($C13=0,$C13=2,$C13=3,$C13=4)</formula>
    </cfRule>
  </conditionalFormatting>
  <conditionalFormatting sqref="C24">
    <cfRule type="expression" dxfId="17" priority="19" stopIfTrue="1">
      <formula>$C24=1</formula>
    </cfRule>
    <cfRule type="expression" dxfId="16" priority="20" stopIfTrue="1">
      <formula>OR($C24=0,$C24=2,$C24=3,$C24=4)</formula>
    </cfRule>
  </conditionalFormatting>
  <conditionalFormatting sqref="C28">
    <cfRule type="expression" dxfId="15" priority="11" stopIfTrue="1">
      <formula>$C28=1</formula>
    </cfRule>
    <cfRule type="expression" dxfId="14" priority="12" stopIfTrue="1">
      <formula>OR($C28=0,$C28=2,$C28=3,$C28=4)</formula>
    </cfRule>
  </conditionalFormatting>
  <conditionalFormatting sqref="C25">
    <cfRule type="expression" dxfId="13" priority="17" stopIfTrue="1">
      <formula>$C25=1</formula>
    </cfRule>
    <cfRule type="expression" dxfId="12" priority="18" stopIfTrue="1">
      <formula>OR($C25=0,$C25=2,$C25=3,$C25=4)</formula>
    </cfRule>
  </conditionalFormatting>
  <conditionalFormatting sqref="C26">
    <cfRule type="expression" dxfId="11" priority="15" stopIfTrue="1">
      <formula>$C26=1</formula>
    </cfRule>
    <cfRule type="expression" dxfId="10" priority="16" stopIfTrue="1">
      <formula>OR($C26=0,$C26=2,$C26=3,$C26=4)</formula>
    </cfRule>
  </conditionalFormatting>
  <conditionalFormatting sqref="C30:C32">
    <cfRule type="expression" dxfId="9" priority="9" stopIfTrue="1">
      <formula>$C30=1</formula>
    </cfRule>
    <cfRule type="expression" dxfId="8" priority="10" stopIfTrue="1">
      <formula>OR($C30=0,$C30=2,$C30=3,$C30=4)</formula>
    </cfRule>
  </conditionalFormatting>
  <conditionalFormatting sqref="C40:C44">
    <cfRule type="expression" dxfId="7" priority="7" stopIfTrue="1">
      <formula>$C40=1</formula>
    </cfRule>
    <cfRule type="expression" dxfId="6" priority="8" stopIfTrue="1">
      <formula>OR($C40=0,$C40=2,$C40=3,$C40=4)</formula>
    </cfRule>
  </conditionalFormatting>
  <conditionalFormatting sqref="C37">
    <cfRule type="expression" dxfId="5" priority="5" stopIfTrue="1">
      <formula>$C37=1</formula>
    </cfRule>
    <cfRule type="expression" dxfId="4" priority="6" stopIfTrue="1">
      <formula>OR($C37=0,$C37=2,$C37=3,$C37=4)</formula>
    </cfRule>
  </conditionalFormatting>
  <conditionalFormatting sqref="C50">
    <cfRule type="expression" dxfId="3" priority="3" stopIfTrue="1">
      <formula>$C50=1</formula>
    </cfRule>
    <cfRule type="expression" dxfId="2" priority="4" stopIfTrue="1">
      <formula>OR($C50=0,$C50=2,$C50=3,$C50=4)</formula>
    </cfRule>
  </conditionalFormatting>
  <conditionalFormatting sqref="C38">
    <cfRule type="expression" dxfId="1" priority="1" stopIfTrue="1">
      <formula>$C38=1</formula>
    </cfRule>
    <cfRule type="expression" dxfId="0" priority="2" stopIfTrue="1">
      <formula>OR($C38=0,$C38=2,$C38=3,$C38=4)</formula>
    </cfRule>
  </conditionalFormatting>
  <dataValidations disablePrompts="1" count="1">
    <dataValidation type="list" allowBlank="1" sqref="B30:B36 B40" xr:uid="{E13F6764-2239-499C-AC6E-A46284C87C0F}">
      <formula1>"SINAPI,SINAPI-I,SICRO,Composição,Cotação"</formula1>
      <formula2>0</formula2>
    </dataValidation>
  </dataValidations>
  <printOptions horizontalCentered="1"/>
  <pageMargins left="0.78740157480314965" right="0.78740157480314965" top="0.59055118110236227" bottom="0.59055118110236227" header="0" footer="0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showGridLines="0" showZeros="0" view="pageBreakPreview" zoomScale="85" zoomScaleNormal="100" zoomScaleSheetLayoutView="85" workbookViewId="0">
      <selection activeCell="A39" sqref="A39:J39"/>
    </sheetView>
  </sheetViews>
  <sheetFormatPr defaultRowHeight="12.75" x14ac:dyDescent="0.2"/>
  <cols>
    <col min="1" max="1" width="5.42578125" style="69" bestFit="1" customWidth="1"/>
    <col min="2" max="2" width="14" style="83" customWidth="1"/>
    <col min="3" max="3" width="14" style="69" customWidth="1"/>
    <col min="4" max="4" width="49.5703125" style="69" customWidth="1"/>
    <col min="5" max="5" width="9.140625" style="69"/>
    <col min="6" max="10" width="12.28515625" style="69" customWidth="1"/>
    <col min="11" max="11" width="10.140625" style="74" customWidth="1"/>
    <col min="12" max="16384" width="9.140625" style="69"/>
  </cols>
  <sheetData>
    <row r="1" spans="1:11" ht="80.099999999999994" customHeight="1" thickBot="1" x14ac:dyDescent="0.25">
      <c r="A1" s="251"/>
      <c r="B1" s="252"/>
      <c r="C1" s="73"/>
      <c r="D1" s="249"/>
      <c r="E1" s="249"/>
      <c r="F1" s="249"/>
      <c r="G1" s="249"/>
      <c r="H1" s="249"/>
      <c r="I1" s="249"/>
      <c r="J1" s="250"/>
    </row>
    <row r="2" spans="1:11" ht="3.75" customHeight="1" thickBo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1" ht="20.100000000000001" customHeight="1" thickBot="1" x14ac:dyDescent="0.25">
      <c r="A3" s="245" t="s">
        <v>31</v>
      </c>
      <c r="B3" s="246"/>
      <c r="C3" s="246"/>
      <c r="D3" s="246"/>
      <c r="E3" s="246"/>
      <c r="F3" s="246"/>
      <c r="G3" s="246"/>
      <c r="H3" s="246"/>
      <c r="I3" s="246"/>
      <c r="J3" s="247"/>
    </row>
    <row r="4" spans="1:11" ht="3.75" customHeight="1" thickBot="1" x14ac:dyDescent="0.25">
      <c r="A4" s="4"/>
      <c r="B4" s="27"/>
      <c r="C4" s="4"/>
      <c r="D4" s="4"/>
      <c r="E4" s="4"/>
      <c r="F4" s="4"/>
      <c r="G4" s="53"/>
      <c r="H4" s="53"/>
      <c r="I4" s="53"/>
      <c r="J4" s="53"/>
    </row>
    <row r="5" spans="1:11" ht="28.5" customHeight="1" x14ac:dyDescent="0.2">
      <c r="A5" s="262" t="str">
        <f>'Planilha Orcamentaria'!A5:F5</f>
        <v>OBRA: Reforma de uma praça, com academia de ginástica e parque infantil, com área total de 2.038,06m²</v>
      </c>
      <c r="B5" s="263"/>
      <c r="C5" s="263"/>
      <c r="D5" s="263"/>
      <c r="E5" s="263"/>
      <c r="F5" s="264"/>
      <c r="G5" s="54" t="s">
        <v>56</v>
      </c>
      <c r="H5" s="55">
        <f>'Planilha Orcamentaria'!H5</f>
        <v>43990</v>
      </c>
      <c r="I5" s="56"/>
      <c r="J5" s="57"/>
    </row>
    <row r="6" spans="1:11" ht="20.100000000000001" customHeight="1" x14ac:dyDescent="0.2">
      <c r="A6" s="260" t="str">
        <f>'Planilha Orcamentaria'!A6:E6</f>
        <v>Local: Praça Dornelas, s/n B. Dornelas - Muriaé - MG</v>
      </c>
      <c r="B6" s="255"/>
      <c r="C6" s="255"/>
      <c r="D6" s="255"/>
      <c r="E6" s="256"/>
      <c r="F6" s="265" t="s">
        <v>10</v>
      </c>
      <c r="G6" s="266"/>
      <c r="H6" s="266"/>
      <c r="I6" s="266"/>
      <c r="J6" s="267"/>
    </row>
    <row r="7" spans="1:11" ht="20.100000000000001" customHeight="1" x14ac:dyDescent="0.2">
      <c r="A7" s="260" t="str">
        <f>'Planilha Orcamentaria'!A7:E7</f>
        <v>REFERÊNCIA: SINAPI Fevereiro/2020 e ORSE Fevereiro/2020</v>
      </c>
      <c r="B7" s="255"/>
      <c r="C7" s="255"/>
      <c r="D7" s="255"/>
      <c r="E7" s="256"/>
      <c r="F7" s="271" t="s">
        <v>8</v>
      </c>
      <c r="G7" s="304" t="s">
        <v>6</v>
      </c>
      <c r="H7" s="58" t="s">
        <v>12</v>
      </c>
      <c r="I7" s="58"/>
      <c r="J7" s="59" t="s">
        <v>7</v>
      </c>
    </row>
    <row r="8" spans="1:11" ht="20.100000000000001" customHeight="1" thickBot="1" x14ac:dyDescent="0.25">
      <c r="A8" s="257" t="str">
        <f>'Planilha Orcamentaria'!A8:E8</f>
        <v>PRAZO DE EXECUÇÃO: 120 dias</v>
      </c>
      <c r="B8" s="258"/>
      <c r="C8" s="258"/>
      <c r="D8" s="258"/>
      <c r="E8" s="259"/>
      <c r="F8" s="272"/>
      <c r="G8" s="305"/>
      <c r="H8" s="60" t="s">
        <v>31</v>
      </c>
      <c r="I8" s="60"/>
      <c r="J8" s="61">
        <f>'Planilha Orcamentaria'!J8</f>
        <v>0.25590000000000002</v>
      </c>
    </row>
    <row r="9" spans="1:11" ht="3.75" customHeight="1" thickBot="1" x14ac:dyDescent="0.25">
      <c r="A9" s="248"/>
      <c r="B9" s="248"/>
      <c r="C9" s="248"/>
      <c r="D9" s="248"/>
      <c r="E9" s="248"/>
      <c r="F9" s="248"/>
      <c r="G9" s="248"/>
      <c r="H9" s="248"/>
      <c r="I9" s="248"/>
      <c r="J9" s="248"/>
    </row>
    <row r="10" spans="1:11" s="76" customFormat="1" x14ac:dyDescent="0.2">
      <c r="A10" s="108" t="s">
        <v>91</v>
      </c>
      <c r="B10" s="109"/>
      <c r="C10" s="110"/>
      <c r="D10" s="109"/>
      <c r="E10" s="109"/>
      <c r="F10" s="109"/>
      <c r="G10" s="109"/>
      <c r="H10" s="70"/>
      <c r="I10" s="70"/>
      <c r="J10" s="71"/>
      <c r="K10" s="75"/>
    </row>
    <row r="11" spans="1:11" s="76" customFormat="1" x14ac:dyDescent="0.2">
      <c r="A11" s="111" t="s">
        <v>82</v>
      </c>
      <c r="B11" s="81"/>
      <c r="C11" s="112"/>
      <c r="D11" s="81"/>
      <c r="E11" s="81"/>
      <c r="F11" s="81"/>
      <c r="G11" s="81"/>
      <c r="H11" s="72"/>
      <c r="I11" s="72"/>
      <c r="J11" s="113"/>
      <c r="K11" s="75"/>
    </row>
    <row r="12" spans="1:11" s="76" customFormat="1" ht="38.25" x14ac:dyDescent="0.2">
      <c r="A12" s="114"/>
      <c r="B12" s="84"/>
      <c r="C12" s="112"/>
      <c r="D12" s="112"/>
      <c r="E12" s="78" t="s">
        <v>92</v>
      </c>
      <c r="F12" s="84" t="s">
        <v>93</v>
      </c>
      <c r="G12" s="115" t="s">
        <v>94</v>
      </c>
      <c r="H12" s="323" t="s">
        <v>95</v>
      </c>
      <c r="I12" s="323"/>
      <c r="J12" s="324"/>
      <c r="K12" s="75"/>
    </row>
    <row r="13" spans="1:11" s="76" customFormat="1" ht="12.75" customHeight="1" x14ac:dyDescent="0.2">
      <c r="A13" s="111" t="s">
        <v>96</v>
      </c>
      <c r="B13" s="81"/>
      <c r="C13" s="112"/>
      <c r="D13" s="112"/>
      <c r="E13" s="112"/>
      <c r="F13" s="81"/>
      <c r="G13" s="81"/>
      <c r="H13" s="81" t="s">
        <v>83</v>
      </c>
      <c r="I13" s="81" t="s">
        <v>84</v>
      </c>
      <c r="J13" s="113" t="s">
        <v>85</v>
      </c>
      <c r="K13" s="75"/>
    </row>
    <row r="14" spans="1:11" s="76" customFormat="1" ht="12.75" customHeight="1" x14ac:dyDescent="0.2">
      <c r="A14" s="111" t="s">
        <v>97</v>
      </c>
      <c r="B14" s="81"/>
      <c r="C14" s="112"/>
      <c r="D14" s="112"/>
      <c r="E14" s="112" t="s">
        <v>86</v>
      </c>
      <c r="F14" s="116">
        <v>3.7999999999999999E-2</v>
      </c>
      <c r="G14" s="81" t="s">
        <v>98</v>
      </c>
      <c r="H14" s="117">
        <v>3.7999999999999999E-2</v>
      </c>
      <c r="I14" s="117">
        <v>4.0099999999999997E-2</v>
      </c>
      <c r="J14" s="118">
        <v>4.6699999999999998E-2</v>
      </c>
      <c r="K14" s="75"/>
    </row>
    <row r="15" spans="1:11" s="76" customFormat="1" ht="15" customHeight="1" x14ac:dyDescent="0.2">
      <c r="A15" s="111" t="s">
        <v>99</v>
      </c>
      <c r="B15" s="81"/>
      <c r="C15" s="112"/>
      <c r="D15" s="112"/>
      <c r="E15" s="112" t="s">
        <v>100</v>
      </c>
      <c r="F15" s="116">
        <v>3.2000000000000002E-3</v>
      </c>
      <c r="G15" s="81" t="s">
        <v>98</v>
      </c>
      <c r="H15" s="117">
        <v>3.2000000000000002E-3</v>
      </c>
      <c r="I15" s="117">
        <v>4.0000000000000001E-3</v>
      </c>
      <c r="J15" s="118">
        <v>7.4000000000000003E-3</v>
      </c>
      <c r="K15" s="75"/>
    </row>
    <row r="16" spans="1:11" s="76" customFormat="1" ht="15" customHeight="1" x14ac:dyDescent="0.2">
      <c r="A16" s="111" t="s">
        <v>101</v>
      </c>
      <c r="B16" s="81"/>
      <c r="C16" s="112"/>
      <c r="D16" s="112"/>
      <c r="E16" s="112" t="s">
        <v>87</v>
      </c>
      <c r="F16" s="116">
        <v>5.0000000000000001E-3</v>
      </c>
      <c r="G16" s="81" t="s">
        <v>98</v>
      </c>
      <c r="H16" s="117">
        <v>5.0000000000000001E-3</v>
      </c>
      <c r="I16" s="117">
        <v>5.6000000000000008E-3</v>
      </c>
      <c r="J16" s="118">
        <v>9.7000000000000003E-3</v>
      </c>
      <c r="K16" s="75"/>
    </row>
    <row r="17" spans="1:11" s="76" customFormat="1" ht="15" customHeight="1" x14ac:dyDescent="0.2">
      <c r="A17" s="111" t="s">
        <v>102</v>
      </c>
      <c r="B17" s="81"/>
      <c r="C17" s="112"/>
      <c r="D17" s="112"/>
      <c r="E17" s="112" t="s">
        <v>88</v>
      </c>
      <c r="F17" s="116">
        <v>1.0200000000000001E-2</v>
      </c>
      <c r="G17" s="81" t="s">
        <v>98</v>
      </c>
      <c r="H17" s="117">
        <v>1.0200000000000001E-2</v>
      </c>
      <c r="I17" s="117">
        <v>1.11E-2</v>
      </c>
      <c r="J17" s="118">
        <v>1.21E-2</v>
      </c>
      <c r="K17" s="75"/>
    </row>
    <row r="18" spans="1:11" s="76" customFormat="1" ht="15" customHeight="1" x14ac:dyDescent="0.2">
      <c r="A18" s="111" t="s">
        <v>103</v>
      </c>
      <c r="B18" s="81"/>
      <c r="C18" s="112"/>
      <c r="D18" s="112"/>
      <c r="E18" s="112" t="s">
        <v>89</v>
      </c>
      <c r="F18" s="116">
        <v>6.7699999999999996E-2</v>
      </c>
      <c r="G18" s="81" t="s">
        <v>98</v>
      </c>
      <c r="H18" s="117">
        <v>6.6400000000000001E-2</v>
      </c>
      <c r="I18" s="117">
        <v>7.2999999999999995E-2</v>
      </c>
      <c r="J18" s="118">
        <v>8.6899999999999991E-2</v>
      </c>
      <c r="K18" s="75"/>
    </row>
    <row r="19" spans="1:11" s="76" customFormat="1" ht="15" customHeight="1" x14ac:dyDescent="0.2">
      <c r="A19" s="111" t="s">
        <v>104</v>
      </c>
      <c r="B19" s="81" t="s">
        <v>105</v>
      </c>
      <c r="C19" s="112"/>
      <c r="D19" s="112"/>
      <c r="E19" s="112" t="s">
        <v>106</v>
      </c>
      <c r="F19" s="116">
        <v>6.4999999999999997E-3</v>
      </c>
      <c r="G19" s="81"/>
      <c r="H19" s="81" t="s">
        <v>107</v>
      </c>
      <c r="I19" s="81"/>
      <c r="J19" s="113"/>
      <c r="K19" s="75"/>
    </row>
    <row r="20" spans="1:11" s="76" customFormat="1" ht="15" customHeight="1" x14ac:dyDescent="0.2">
      <c r="A20" s="111"/>
      <c r="B20" s="81" t="s">
        <v>108</v>
      </c>
      <c r="C20" s="112"/>
      <c r="D20" s="112"/>
      <c r="E20" s="112"/>
      <c r="F20" s="116">
        <v>0.03</v>
      </c>
      <c r="G20" s="81"/>
      <c r="H20" s="81"/>
      <c r="I20" s="81"/>
      <c r="J20" s="113"/>
      <c r="K20" s="75"/>
    </row>
    <row r="21" spans="1:11" s="76" customFormat="1" ht="15" customHeight="1" x14ac:dyDescent="0.2">
      <c r="A21" s="111"/>
      <c r="B21" s="81" t="s">
        <v>109</v>
      </c>
      <c r="C21" s="112"/>
      <c r="D21" s="112"/>
      <c r="E21" s="112"/>
      <c r="F21" s="116">
        <v>0.02</v>
      </c>
      <c r="G21" s="81"/>
      <c r="H21" s="81"/>
      <c r="I21" s="81"/>
      <c r="J21" s="113"/>
      <c r="K21" s="75"/>
    </row>
    <row r="22" spans="1:11" s="76" customFormat="1" ht="15" customHeight="1" x14ac:dyDescent="0.2">
      <c r="A22" s="111"/>
      <c r="B22" s="81" t="s">
        <v>110</v>
      </c>
      <c r="C22" s="112"/>
      <c r="D22" s="112"/>
      <c r="E22" s="112"/>
      <c r="F22" s="116">
        <v>4.4999999999999998E-2</v>
      </c>
      <c r="G22" s="81"/>
      <c r="H22" s="81"/>
      <c r="I22" s="81"/>
      <c r="J22" s="113"/>
      <c r="K22" s="75"/>
    </row>
    <row r="23" spans="1:11" s="76" customFormat="1" ht="15" customHeight="1" x14ac:dyDescent="0.2">
      <c r="A23" s="111" t="s">
        <v>111</v>
      </c>
      <c r="B23" s="81"/>
      <c r="C23" s="112"/>
      <c r="D23" s="112"/>
      <c r="E23" s="112"/>
      <c r="F23" s="116">
        <f>ROUND((1+F14+F15+F16)*(1+F17)*(1+F18)/(1-F19-F20-F21)-1,4)</f>
        <v>0.19600000000000001</v>
      </c>
      <c r="G23" s="81"/>
      <c r="H23" s="117">
        <v>0.19600000000000001</v>
      </c>
      <c r="I23" s="117">
        <v>0.2097</v>
      </c>
      <c r="J23" s="118">
        <v>0.24230000000000002</v>
      </c>
      <c r="K23" s="75"/>
    </row>
    <row r="24" spans="1:11" s="76" customFormat="1" ht="15" customHeight="1" x14ac:dyDescent="0.2">
      <c r="A24" s="111" t="s">
        <v>112</v>
      </c>
      <c r="B24" s="81"/>
      <c r="C24" s="112"/>
      <c r="D24" s="112"/>
      <c r="E24" s="112"/>
      <c r="F24" s="116">
        <f>ROUND((1+F14+F15+F16)*(1+F17)*(1+F18)/(1-F19-F20-F21-F22)-1,4)</f>
        <v>0.25590000000000002</v>
      </c>
      <c r="G24" s="81"/>
      <c r="H24" s="81"/>
      <c r="I24" s="81"/>
      <c r="J24" s="113"/>
      <c r="K24" s="75"/>
    </row>
    <row r="25" spans="1:11" s="76" customFormat="1" x14ac:dyDescent="0.2">
      <c r="A25" s="111"/>
      <c r="B25" s="81"/>
      <c r="C25" s="112"/>
      <c r="D25" s="81"/>
      <c r="E25" s="81"/>
      <c r="F25" s="81"/>
      <c r="G25" s="81"/>
      <c r="H25" s="72"/>
      <c r="I25" s="72"/>
      <c r="J25" s="113"/>
      <c r="K25" s="75"/>
    </row>
    <row r="26" spans="1:11" s="76" customFormat="1" x14ac:dyDescent="0.2">
      <c r="A26" s="111" t="s">
        <v>113</v>
      </c>
      <c r="B26" s="81"/>
      <c r="C26" s="112"/>
      <c r="D26" s="81"/>
      <c r="E26" s="81"/>
      <c r="F26" s="119"/>
      <c r="G26" s="81"/>
      <c r="H26" s="72"/>
      <c r="I26" s="72"/>
      <c r="J26" s="113"/>
      <c r="K26" s="75"/>
    </row>
    <row r="27" spans="1:11" s="76" customFormat="1" x14ac:dyDescent="0.2">
      <c r="A27" s="111"/>
      <c r="B27" s="81"/>
      <c r="C27" s="112"/>
      <c r="D27" s="81"/>
      <c r="E27" s="81"/>
      <c r="F27" s="81"/>
      <c r="G27" s="81"/>
      <c r="H27" s="72"/>
      <c r="I27" s="72"/>
      <c r="J27" s="113"/>
      <c r="K27" s="75"/>
    </row>
    <row r="28" spans="1:11" s="76" customFormat="1" x14ac:dyDescent="0.2">
      <c r="A28" s="111" t="s">
        <v>90</v>
      </c>
      <c r="B28" s="81"/>
      <c r="C28" s="112"/>
      <c r="D28" s="81"/>
      <c r="E28" s="81"/>
      <c r="F28" s="81"/>
      <c r="G28" s="81"/>
      <c r="H28" s="72"/>
      <c r="I28" s="72"/>
      <c r="J28" s="113"/>
      <c r="K28" s="75"/>
    </row>
    <row r="29" spans="1:11" s="76" customFormat="1" x14ac:dyDescent="0.2">
      <c r="A29" s="111"/>
      <c r="B29" s="81"/>
      <c r="C29" s="112"/>
      <c r="D29" s="81"/>
      <c r="E29" s="81"/>
      <c r="F29" s="81"/>
      <c r="G29" s="81"/>
      <c r="H29" s="72"/>
      <c r="I29" s="72"/>
      <c r="J29" s="113"/>
      <c r="K29" s="75"/>
    </row>
    <row r="30" spans="1:11" s="76" customFormat="1" x14ac:dyDescent="0.2">
      <c r="A30" s="321" t="s">
        <v>114</v>
      </c>
      <c r="B30" s="322"/>
      <c r="C30" s="322"/>
      <c r="D30" s="322"/>
      <c r="E30" s="322"/>
      <c r="F30" s="322"/>
      <c r="G30" s="322"/>
      <c r="H30" s="72"/>
      <c r="I30" s="72"/>
      <c r="J30" s="113"/>
      <c r="K30" s="75"/>
    </row>
    <row r="31" spans="1:11" s="76" customFormat="1" x14ac:dyDescent="0.2">
      <c r="A31" s="321"/>
      <c r="B31" s="322"/>
      <c r="C31" s="322"/>
      <c r="D31" s="322"/>
      <c r="E31" s="322"/>
      <c r="F31" s="322"/>
      <c r="G31" s="322"/>
      <c r="H31" s="72"/>
      <c r="I31" s="72"/>
      <c r="J31" s="113"/>
      <c r="K31" s="75"/>
    </row>
    <row r="32" spans="1:11" s="76" customFormat="1" ht="12.75" customHeight="1" x14ac:dyDescent="0.2">
      <c r="A32" s="120"/>
      <c r="B32" s="44"/>
      <c r="C32" s="43"/>
      <c r="D32" s="43"/>
      <c r="E32" s="43"/>
      <c r="F32" s="43"/>
      <c r="G32" s="72"/>
      <c r="H32" s="72"/>
      <c r="I32" s="72"/>
      <c r="J32" s="113"/>
      <c r="K32" s="75"/>
    </row>
    <row r="33" spans="1:10" s="74" customFormat="1" x14ac:dyDescent="0.2">
      <c r="A33" s="8"/>
      <c r="B33" s="29"/>
      <c r="C33" s="9"/>
      <c r="D33" s="9"/>
      <c r="E33" s="9"/>
      <c r="F33" s="9"/>
      <c r="G33" s="64"/>
      <c r="H33" s="64"/>
      <c r="I33" s="64"/>
      <c r="J33" s="65"/>
    </row>
    <row r="34" spans="1:10" s="74" customFormat="1" x14ac:dyDescent="0.2">
      <c r="A34" s="8"/>
      <c r="B34" s="77"/>
      <c r="C34" s="78"/>
      <c r="D34" s="79"/>
      <c r="E34" s="9"/>
      <c r="F34" s="10"/>
      <c r="G34" s="66"/>
      <c r="H34" s="67"/>
      <c r="I34" s="12"/>
      <c r="J34" s="65"/>
    </row>
    <row r="35" spans="1:10" s="74" customFormat="1" x14ac:dyDescent="0.2">
      <c r="A35" s="11"/>
      <c r="B35" s="80"/>
      <c r="C35" s="81"/>
      <c r="D35" s="78" t="s">
        <v>27</v>
      </c>
      <c r="E35" s="64"/>
      <c r="F35" s="289" t="s">
        <v>25</v>
      </c>
      <c r="G35" s="289"/>
      <c r="H35" s="289"/>
      <c r="I35" s="78"/>
      <c r="J35" s="65"/>
    </row>
    <row r="36" spans="1:10" s="74" customFormat="1" x14ac:dyDescent="0.2">
      <c r="A36" s="11"/>
      <c r="B36" s="77"/>
      <c r="C36" s="78"/>
      <c r="D36" s="78" t="s">
        <v>28</v>
      </c>
      <c r="E36" s="64"/>
      <c r="F36" s="285" t="s">
        <v>26</v>
      </c>
      <c r="G36" s="285"/>
      <c r="H36" s="285"/>
      <c r="I36" s="78"/>
      <c r="J36" s="65"/>
    </row>
    <row r="37" spans="1:10" s="74" customFormat="1" x14ac:dyDescent="0.2">
      <c r="A37" s="114"/>
      <c r="B37" s="285"/>
      <c r="C37" s="285"/>
      <c r="D37" s="285"/>
      <c r="E37" s="84"/>
      <c r="F37" s="285"/>
      <c r="G37" s="285"/>
      <c r="H37" s="78"/>
      <c r="I37" s="78"/>
      <c r="J37" s="122"/>
    </row>
    <row r="38" spans="1:10" x14ac:dyDescent="0.2">
      <c r="A38" s="111"/>
      <c r="B38" s="80"/>
      <c r="C38" s="81"/>
      <c r="D38" s="81"/>
      <c r="E38" s="81"/>
      <c r="F38" s="81"/>
      <c r="G38" s="81"/>
      <c r="H38" s="81"/>
      <c r="I38" s="81"/>
      <c r="J38" s="121"/>
    </row>
    <row r="39" spans="1:10" ht="37.5" customHeight="1" x14ac:dyDescent="0.2">
      <c r="A39" s="318" t="s">
        <v>134</v>
      </c>
      <c r="B39" s="319"/>
      <c r="C39" s="319"/>
      <c r="D39" s="319"/>
      <c r="E39" s="319"/>
      <c r="F39" s="319"/>
      <c r="G39" s="319"/>
      <c r="H39" s="319"/>
      <c r="I39" s="319"/>
      <c r="J39" s="320"/>
    </row>
    <row r="40" spans="1:10" ht="13.5" thickBot="1" x14ac:dyDescent="0.25">
      <c r="A40" s="123"/>
      <c r="B40" s="124"/>
      <c r="C40" s="125"/>
      <c r="D40" s="125"/>
      <c r="E40" s="125"/>
      <c r="F40" s="125"/>
      <c r="G40" s="125"/>
      <c r="H40" s="125"/>
      <c r="I40" s="125"/>
      <c r="J40" s="126"/>
    </row>
  </sheetData>
  <mergeCells count="19">
    <mergeCell ref="A39:J39"/>
    <mergeCell ref="A7:E7"/>
    <mergeCell ref="F7:F8"/>
    <mergeCell ref="G7:G8"/>
    <mergeCell ref="A8:E8"/>
    <mergeCell ref="A9:J9"/>
    <mergeCell ref="A30:G31"/>
    <mergeCell ref="H12:J12"/>
    <mergeCell ref="F35:H35"/>
    <mergeCell ref="F36:H36"/>
    <mergeCell ref="B37:D37"/>
    <mergeCell ref="F37:G37"/>
    <mergeCell ref="A6:E6"/>
    <mergeCell ref="F6:J6"/>
    <mergeCell ref="A1:B1"/>
    <mergeCell ref="D1:J1"/>
    <mergeCell ref="A2:J2"/>
    <mergeCell ref="A3:J3"/>
    <mergeCell ref="A5:F5"/>
  </mergeCells>
  <printOptions horizontalCentered="1"/>
  <pageMargins left="0.78740157480314965" right="0.78740157480314965" top="0.59055118110236227" bottom="0.59055118110236227" header="0" footer="0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showGridLines="0" showZeros="0" view="pageBreakPreview" zoomScaleNormal="100" zoomScaleSheetLayoutView="100" workbookViewId="0">
      <selection activeCell="G29" sqref="G29"/>
    </sheetView>
  </sheetViews>
  <sheetFormatPr defaultRowHeight="12.75" x14ac:dyDescent="0.2"/>
  <cols>
    <col min="1" max="1" width="12.28515625" style="149" customWidth="1"/>
    <col min="2" max="2" width="11.42578125" style="169" customWidth="1"/>
    <col min="3" max="3" width="14" style="149" customWidth="1"/>
    <col min="4" max="4" width="6.28515625" style="149" customWidth="1"/>
    <col min="5" max="5" width="9.140625" style="149"/>
    <col min="6" max="8" width="12.28515625" style="149" customWidth="1"/>
    <col min="9" max="10" width="12.28515625" style="148" customWidth="1"/>
    <col min="11" max="11" width="10.140625" style="148" customWidth="1"/>
    <col min="12" max="16384" width="9.140625" style="149"/>
  </cols>
  <sheetData>
    <row r="1" spans="1:11" ht="80.099999999999994" customHeight="1" thickBot="1" x14ac:dyDescent="0.25">
      <c r="A1" s="329"/>
      <c r="B1" s="249"/>
      <c r="C1" s="140"/>
      <c r="D1" s="249"/>
      <c r="E1" s="249"/>
      <c r="F1" s="249"/>
      <c r="G1" s="249"/>
      <c r="H1" s="249"/>
      <c r="I1" s="249"/>
      <c r="J1" s="250"/>
    </row>
    <row r="2" spans="1:11" ht="3.75" customHeight="1" thickBot="1" x14ac:dyDescent="0.25">
      <c r="A2" s="330"/>
      <c r="B2" s="330"/>
      <c r="C2" s="330"/>
      <c r="D2" s="330"/>
      <c r="E2" s="330"/>
      <c r="F2" s="330"/>
      <c r="G2" s="330"/>
      <c r="H2" s="330"/>
      <c r="I2" s="330"/>
      <c r="J2" s="330"/>
    </row>
    <row r="3" spans="1:11" ht="20.100000000000001" customHeight="1" thickBot="1" x14ac:dyDescent="0.25">
      <c r="A3" s="331" t="s">
        <v>115</v>
      </c>
      <c r="B3" s="332"/>
      <c r="C3" s="332"/>
      <c r="D3" s="332"/>
      <c r="E3" s="332"/>
      <c r="F3" s="332"/>
      <c r="G3" s="332"/>
      <c r="H3" s="332"/>
      <c r="I3" s="332"/>
      <c r="J3" s="333"/>
    </row>
    <row r="4" spans="1:11" ht="3.75" customHeight="1" thickBot="1" x14ac:dyDescent="0.25">
      <c r="A4" s="152"/>
      <c r="B4" s="153"/>
      <c r="C4" s="152"/>
      <c r="D4" s="152"/>
      <c r="E4" s="152"/>
      <c r="F4" s="152"/>
      <c r="G4" s="142"/>
      <c r="H4" s="142"/>
      <c r="I4" s="170"/>
      <c r="J4" s="170"/>
    </row>
    <row r="5" spans="1:11" ht="45" customHeight="1" x14ac:dyDescent="0.2">
      <c r="A5" s="262" t="str">
        <f>'Planilha Orcamentaria'!A5:F5</f>
        <v>OBRA: Reforma de uma praça, com academia de ginástica e parque infantil, com área total de 2.038,06m²</v>
      </c>
      <c r="B5" s="263"/>
      <c r="C5" s="263"/>
      <c r="D5" s="263"/>
      <c r="E5" s="263"/>
      <c r="F5" s="264"/>
      <c r="G5" s="154" t="s">
        <v>56</v>
      </c>
      <c r="H5" s="155">
        <f>'Planilha Orcamentaria'!H5</f>
        <v>43990</v>
      </c>
      <c r="I5" s="171"/>
      <c r="J5" s="175"/>
    </row>
    <row r="6" spans="1:11" ht="31.5" customHeight="1" x14ac:dyDescent="0.2">
      <c r="A6" s="253" t="str">
        <f>'Planilha Orcamentaria'!A6:E6</f>
        <v>Local: Praça Dornelas, s/n B. Dornelas - Muriaé - MG</v>
      </c>
      <c r="B6" s="254"/>
      <c r="C6" s="254"/>
      <c r="D6" s="254"/>
      <c r="E6" s="325"/>
      <c r="F6" s="326" t="s">
        <v>10</v>
      </c>
      <c r="G6" s="327"/>
      <c r="H6" s="327"/>
      <c r="I6" s="327"/>
      <c r="J6" s="328"/>
    </row>
    <row r="7" spans="1:11" ht="27" customHeight="1" x14ac:dyDescent="0.2">
      <c r="A7" s="253" t="str">
        <f>'Planilha Orcamentaria'!A7:E7</f>
        <v>REFERÊNCIA: SINAPI Fevereiro/2020 e ORSE Fevereiro/2020</v>
      </c>
      <c r="B7" s="254"/>
      <c r="C7" s="254"/>
      <c r="D7" s="254"/>
      <c r="E7" s="325"/>
      <c r="F7" s="334" t="s">
        <v>8</v>
      </c>
      <c r="G7" s="336" t="s">
        <v>6</v>
      </c>
      <c r="H7" s="141" t="s">
        <v>12</v>
      </c>
      <c r="I7" s="172"/>
      <c r="J7" s="176" t="s">
        <v>7</v>
      </c>
    </row>
    <row r="8" spans="1:11" ht="20.100000000000001" customHeight="1" thickBot="1" x14ac:dyDescent="0.25">
      <c r="A8" s="257" t="str">
        <f>'Planilha Orcamentaria'!A8:E8</f>
        <v>PRAZO DE EXECUÇÃO: 120 dias</v>
      </c>
      <c r="B8" s="258"/>
      <c r="C8" s="258"/>
      <c r="D8" s="258"/>
      <c r="E8" s="259"/>
      <c r="F8" s="335"/>
      <c r="G8" s="337"/>
      <c r="H8" s="143" t="s">
        <v>31</v>
      </c>
      <c r="I8" s="173"/>
      <c r="J8" s="235">
        <f>'Planilha Orcamentaria'!J8</f>
        <v>0.25590000000000002</v>
      </c>
    </row>
    <row r="9" spans="1:11" s="156" customFormat="1" ht="3.75" customHeight="1" thickBot="1" x14ac:dyDescent="0.25">
      <c r="I9" s="157"/>
      <c r="J9" s="157"/>
      <c r="K9" s="157"/>
    </row>
    <row r="10" spans="1:11" s="156" customFormat="1" x14ac:dyDescent="0.2">
      <c r="A10" s="150"/>
      <c r="B10" s="230"/>
      <c r="C10" s="151"/>
      <c r="D10" s="151"/>
      <c r="E10" s="151"/>
      <c r="F10" s="151"/>
      <c r="G10" s="70"/>
      <c r="H10" s="70"/>
      <c r="I10" s="231"/>
      <c r="J10" s="232"/>
      <c r="K10" s="157"/>
    </row>
    <row r="11" spans="1:11" s="148" customFormat="1" ht="15" x14ac:dyDescent="0.25">
      <c r="A11" s="341" t="s">
        <v>116</v>
      </c>
      <c r="B11" s="342"/>
      <c r="C11" s="342"/>
      <c r="D11" s="342"/>
      <c r="E11" s="342"/>
      <c r="F11" s="342"/>
      <c r="G11" s="342"/>
      <c r="H11" s="342"/>
      <c r="I11" s="342"/>
      <c r="J11" s="343"/>
    </row>
    <row r="12" spans="1:11" s="148" customFormat="1" ht="15" x14ac:dyDescent="0.2">
      <c r="A12" s="338" t="s">
        <v>259</v>
      </c>
      <c r="B12" s="339"/>
      <c r="C12" s="339"/>
      <c r="D12" s="339"/>
      <c r="E12" s="339"/>
      <c r="F12" s="339"/>
      <c r="G12" s="339"/>
      <c r="H12" s="339"/>
      <c r="I12" s="339"/>
      <c r="J12" s="340"/>
    </row>
    <row r="13" spans="1:11" s="148" customFormat="1" ht="15" x14ac:dyDescent="0.25">
      <c r="A13" s="344" t="s">
        <v>130</v>
      </c>
      <c r="B13" s="345"/>
      <c r="C13" s="345"/>
      <c r="D13" s="345"/>
      <c r="E13" s="345"/>
      <c r="F13" s="345"/>
      <c r="G13" s="345"/>
      <c r="H13" s="345"/>
      <c r="I13" s="345"/>
      <c r="J13" s="346"/>
    </row>
    <row r="14" spans="1:11" s="148" customFormat="1" ht="15" x14ac:dyDescent="0.2">
      <c r="A14" s="160" t="s">
        <v>118</v>
      </c>
      <c r="B14" s="158" t="s">
        <v>117</v>
      </c>
      <c r="C14" s="351" t="s">
        <v>119</v>
      </c>
      <c r="D14" s="351"/>
      <c r="E14" s="351"/>
      <c r="F14" s="351"/>
      <c r="G14" s="158" t="s">
        <v>120</v>
      </c>
      <c r="H14" s="159" t="s">
        <v>121</v>
      </c>
      <c r="I14" s="164" t="s">
        <v>122</v>
      </c>
      <c r="J14" s="177" t="s">
        <v>123</v>
      </c>
    </row>
    <row r="15" spans="1:11" s="148" customFormat="1" ht="76.5" customHeight="1" x14ac:dyDescent="0.2">
      <c r="A15" s="223" t="s">
        <v>127</v>
      </c>
      <c r="B15" s="224" t="s">
        <v>179</v>
      </c>
      <c r="C15" s="348" t="s">
        <v>213</v>
      </c>
      <c r="D15" s="349"/>
      <c r="E15" s="349"/>
      <c r="F15" s="350"/>
      <c r="G15" s="224" t="s">
        <v>11</v>
      </c>
      <c r="H15" s="225">
        <v>1</v>
      </c>
      <c r="I15" s="226">
        <v>702.04</v>
      </c>
      <c r="J15" s="227">
        <f>ROUND(I15*H15,2)</f>
        <v>702.04</v>
      </c>
    </row>
    <row r="16" spans="1:11" s="148" customFormat="1" ht="15" x14ac:dyDescent="0.2">
      <c r="A16" s="223" t="s">
        <v>127</v>
      </c>
      <c r="B16" s="224">
        <v>4750</v>
      </c>
      <c r="C16" s="348" t="s">
        <v>129</v>
      </c>
      <c r="D16" s="349"/>
      <c r="E16" s="349"/>
      <c r="F16" s="350"/>
      <c r="G16" s="224" t="s">
        <v>125</v>
      </c>
      <c r="H16" s="225">
        <v>0.3</v>
      </c>
      <c r="I16" s="226">
        <v>14.75</v>
      </c>
      <c r="J16" s="227">
        <f>ROUND(I16*H16,2)</f>
        <v>4.43</v>
      </c>
    </row>
    <row r="17" spans="1:10" s="148" customFormat="1" ht="15" x14ac:dyDescent="0.2">
      <c r="A17" s="223" t="s">
        <v>127</v>
      </c>
      <c r="B17" s="224">
        <v>6111</v>
      </c>
      <c r="C17" s="348" t="s">
        <v>128</v>
      </c>
      <c r="D17" s="349"/>
      <c r="E17" s="349"/>
      <c r="F17" s="350"/>
      <c r="G17" s="224" t="s">
        <v>125</v>
      </c>
      <c r="H17" s="225">
        <v>0.3</v>
      </c>
      <c r="I17" s="226">
        <v>9.65</v>
      </c>
      <c r="J17" s="227">
        <f>ROUND(I17*H17,2)</f>
        <v>2.9</v>
      </c>
    </row>
    <row r="18" spans="1:10" s="148" customFormat="1" ht="53.25" customHeight="1" x14ac:dyDescent="0.2">
      <c r="A18" s="223" t="s">
        <v>124</v>
      </c>
      <c r="B18" s="224">
        <v>94963</v>
      </c>
      <c r="C18" s="348" t="s">
        <v>131</v>
      </c>
      <c r="D18" s="349"/>
      <c r="E18" s="349"/>
      <c r="F18" s="350"/>
      <c r="G18" s="224" t="s">
        <v>133</v>
      </c>
      <c r="H18" s="225">
        <v>1.6E-2</v>
      </c>
      <c r="I18" s="226">
        <v>255.05</v>
      </c>
      <c r="J18" s="227">
        <f>ROUND(I18*H18,2)</f>
        <v>4.08</v>
      </c>
    </row>
    <row r="19" spans="1:10" s="148" customFormat="1" ht="34.5" customHeight="1" x14ac:dyDescent="0.2">
      <c r="A19" s="223" t="s">
        <v>124</v>
      </c>
      <c r="B19" s="224">
        <v>93358</v>
      </c>
      <c r="C19" s="348" t="s">
        <v>132</v>
      </c>
      <c r="D19" s="349"/>
      <c r="E19" s="349"/>
      <c r="F19" s="350"/>
      <c r="G19" s="224" t="s">
        <v>133</v>
      </c>
      <c r="H19" s="225">
        <v>1.6E-2</v>
      </c>
      <c r="I19" s="226">
        <v>52.33</v>
      </c>
      <c r="J19" s="227">
        <f>ROUND(I19*H19,2)</f>
        <v>0.84</v>
      </c>
    </row>
    <row r="20" spans="1:10" s="148" customFormat="1" ht="15" x14ac:dyDescent="0.2">
      <c r="A20" s="358" t="s">
        <v>126</v>
      </c>
      <c r="B20" s="359"/>
      <c r="C20" s="359"/>
      <c r="D20" s="359"/>
      <c r="E20" s="359"/>
      <c r="F20" s="359"/>
      <c r="G20" s="359"/>
      <c r="H20" s="359"/>
      <c r="I20" s="359"/>
      <c r="J20" s="227">
        <f>SUM(J15:J19)</f>
        <v>714.29</v>
      </c>
    </row>
    <row r="21" spans="1:10" s="148" customFormat="1" ht="15" x14ac:dyDescent="0.2">
      <c r="A21" s="352" t="s">
        <v>214</v>
      </c>
      <c r="B21" s="353"/>
      <c r="C21" s="353"/>
      <c r="D21" s="353"/>
      <c r="E21" s="353"/>
      <c r="F21" s="353"/>
      <c r="G21" s="353"/>
      <c r="H21" s="353"/>
      <c r="I21" s="353"/>
      <c r="J21" s="354"/>
    </row>
    <row r="22" spans="1:10" s="148" customFormat="1" ht="15" x14ac:dyDescent="0.2">
      <c r="A22" s="355" t="s">
        <v>215</v>
      </c>
      <c r="B22" s="356"/>
      <c r="C22" s="356"/>
      <c r="D22" s="356"/>
      <c r="E22" s="356"/>
      <c r="F22" s="356"/>
      <c r="G22" s="356"/>
      <c r="H22" s="356"/>
      <c r="I22" s="356"/>
      <c r="J22" s="357"/>
    </row>
    <row r="23" spans="1:10" s="148" customFormat="1" ht="15" x14ac:dyDescent="0.2">
      <c r="A23" s="233"/>
      <c r="B23" s="228"/>
      <c r="C23" s="228"/>
      <c r="D23" s="228"/>
      <c r="E23" s="228"/>
      <c r="F23" s="228"/>
      <c r="G23" s="228"/>
      <c r="H23" s="228"/>
      <c r="I23" s="229"/>
      <c r="J23" s="234"/>
    </row>
    <row r="24" spans="1:10" x14ac:dyDescent="0.2">
      <c r="A24" s="161"/>
      <c r="B24" s="162"/>
      <c r="C24" s="163"/>
      <c r="D24" s="163"/>
      <c r="E24" s="163"/>
      <c r="F24" s="163"/>
      <c r="G24" s="163"/>
      <c r="H24" s="163"/>
      <c r="I24" s="174"/>
      <c r="J24" s="178"/>
    </row>
    <row r="25" spans="1:10" x14ac:dyDescent="0.2">
      <c r="A25" s="161"/>
      <c r="B25" s="162"/>
      <c r="C25" s="163"/>
      <c r="D25" s="163"/>
      <c r="E25" s="163"/>
      <c r="F25" s="163"/>
      <c r="G25" s="163"/>
      <c r="H25" s="163"/>
      <c r="I25" s="174"/>
      <c r="J25" s="178"/>
    </row>
    <row r="26" spans="1:10" x14ac:dyDescent="0.2">
      <c r="A26" s="161"/>
      <c r="B26" s="165"/>
      <c r="C26" s="166"/>
      <c r="D26" s="10"/>
      <c r="E26" s="9"/>
      <c r="F26" s="167"/>
      <c r="G26" s="168"/>
      <c r="H26" s="165"/>
      <c r="I26" s="174"/>
      <c r="J26" s="178"/>
    </row>
    <row r="27" spans="1:10" x14ac:dyDescent="0.2">
      <c r="A27" s="161"/>
      <c r="B27" s="347" t="s">
        <v>27</v>
      </c>
      <c r="C27" s="347"/>
      <c r="D27" s="347"/>
      <c r="E27" s="163"/>
      <c r="F27" s="347" t="s">
        <v>25</v>
      </c>
      <c r="G27" s="347"/>
      <c r="H27" s="347"/>
      <c r="I27" s="174"/>
      <c r="J27" s="178"/>
    </row>
    <row r="28" spans="1:10" x14ac:dyDescent="0.2">
      <c r="A28" s="161"/>
      <c r="B28" s="323" t="s">
        <v>28</v>
      </c>
      <c r="C28" s="323"/>
      <c r="D28" s="323"/>
      <c r="E28" s="163"/>
      <c r="F28" s="323" t="s">
        <v>26</v>
      </c>
      <c r="G28" s="323"/>
      <c r="H28" s="323"/>
      <c r="I28" s="174"/>
      <c r="J28" s="178"/>
    </row>
    <row r="29" spans="1:10" x14ac:dyDescent="0.2">
      <c r="A29" s="161"/>
      <c r="B29" s="162"/>
      <c r="C29" s="163"/>
      <c r="D29" s="163"/>
      <c r="E29" s="163"/>
      <c r="F29" s="163"/>
      <c r="G29" s="163"/>
      <c r="H29" s="163"/>
      <c r="I29" s="174"/>
      <c r="J29" s="178"/>
    </row>
    <row r="30" spans="1:10" ht="42.75" customHeight="1" thickBot="1" x14ac:dyDescent="0.25">
      <c r="A30" s="312" t="s">
        <v>134</v>
      </c>
      <c r="B30" s="313"/>
      <c r="C30" s="313"/>
      <c r="D30" s="313"/>
      <c r="E30" s="313"/>
      <c r="F30" s="313"/>
      <c r="G30" s="313"/>
      <c r="H30" s="313"/>
      <c r="I30" s="313"/>
      <c r="J30" s="314"/>
    </row>
    <row r="31" spans="1:10" x14ac:dyDescent="0.2">
      <c r="B31" s="162"/>
      <c r="C31" s="163"/>
      <c r="D31" s="163"/>
      <c r="E31" s="163"/>
      <c r="F31" s="163"/>
      <c r="G31" s="163"/>
      <c r="H31" s="163"/>
    </row>
  </sheetData>
  <mergeCells count="28">
    <mergeCell ref="A13:J13"/>
    <mergeCell ref="A30:J30"/>
    <mergeCell ref="F27:H27"/>
    <mergeCell ref="F28:H28"/>
    <mergeCell ref="B27:D27"/>
    <mergeCell ref="B28:D28"/>
    <mergeCell ref="C15:F15"/>
    <mergeCell ref="C14:F14"/>
    <mergeCell ref="C19:F19"/>
    <mergeCell ref="A21:J21"/>
    <mergeCell ref="A22:J22"/>
    <mergeCell ref="A20:I20"/>
    <mergeCell ref="C16:F16"/>
    <mergeCell ref="C17:F17"/>
    <mergeCell ref="C18:F18"/>
    <mergeCell ref="A7:E7"/>
    <mergeCell ref="F7:F8"/>
    <mergeCell ref="G7:G8"/>
    <mergeCell ref="A8:E8"/>
    <mergeCell ref="A12:J12"/>
    <mergeCell ref="A11:J11"/>
    <mergeCell ref="A6:E6"/>
    <mergeCell ref="F6:J6"/>
    <mergeCell ref="A1:B1"/>
    <mergeCell ref="D1:J1"/>
    <mergeCell ref="A2:J2"/>
    <mergeCell ref="A3:J3"/>
    <mergeCell ref="A5:F5"/>
  </mergeCells>
  <dataValidations count="1">
    <dataValidation type="list" allowBlank="1" sqref="A15" xr:uid="{33B4AD9E-0DE7-4707-8D82-703AF57DC97C}">
      <formula1>"SINAPI,SINAPI-I,SICRO,Composição,Cotação"</formula1>
      <formula2>0</formula2>
    </dataValidation>
  </dataValidations>
  <printOptions horizontalCentered="1"/>
  <pageMargins left="0.78740157480314965" right="0.78740157480314965" top="0.59055118110236227" bottom="0.59055118110236227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Planilha Orcamentaria</vt:lpstr>
      <vt:lpstr>Cronograma</vt:lpstr>
      <vt:lpstr>Memória de Cálculo</vt:lpstr>
      <vt:lpstr>BDI</vt:lpstr>
      <vt:lpstr>CCU</vt:lpstr>
      <vt:lpstr>BDI!Area_de_impressao</vt:lpstr>
      <vt:lpstr>CCU!Area_de_impressao</vt:lpstr>
      <vt:lpstr>Cronograma!Area_de_impressao</vt:lpstr>
      <vt:lpstr>'Memória de Cálculo'!Area_de_impressao</vt:lpstr>
      <vt:lpstr>'Planilha Orcamentaria'!Area_de_impressao</vt:lpstr>
      <vt:lpstr>BDI!Titulos_de_impressao</vt:lpstr>
      <vt:lpstr>CCU!Titulos_de_impressao</vt:lpstr>
      <vt:lpstr>Cronograma!Titulos_de_impressao</vt:lpstr>
      <vt:lpstr>'Memória de Cálculo'!Titulos_de_impressao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Windows</cp:lastModifiedBy>
  <cp:lastPrinted>2020-06-09T13:15:13Z</cp:lastPrinted>
  <dcterms:created xsi:type="dcterms:W3CDTF">2006-09-22T13:55:22Z</dcterms:created>
  <dcterms:modified xsi:type="dcterms:W3CDTF">2020-06-09T13:23:06Z</dcterms:modified>
</cp:coreProperties>
</file>