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BRAS EDUCAÇÃO\REFORMAS DIVERSAS\REFORMA E.M. JOSE MIGUEL MUAHAD\PLANILHA ORÇAMENTÁRIA\"/>
    </mc:Choice>
  </mc:AlternateContent>
  <xr:revisionPtr revIDLastSave="0" documentId="13_ncr:1_{6B87E60A-6D81-4E2F-8924-1FA36C9DF2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 ORÇAMENTARIA" sheetId="1" r:id="rId1"/>
    <sheet name="CRONOGRAMA" sheetId="2" r:id="rId2"/>
    <sheet name="CCU " sheetId="3" r:id="rId3"/>
    <sheet name="COTAÇÃO" sheetId="4" r:id="rId4"/>
    <sheet name="MEMORIAL DE CALCULO" sheetId="5" r:id="rId5"/>
  </sheets>
  <definedNames>
    <definedName name="_Fill" localSheetId="2">#REF!</definedName>
    <definedName name="_Fill" localSheetId="0">#REF!</definedName>
    <definedName name="_Fill">#REF!</definedName>
    <definedName name="_xlnm._FilterDatabase" localSheetId="0">'PLANILHA ORÇAMENTARIA'!$A$12:$J$249</definedName>
    <definedName name="_Key1" localSheetId="2">#REF!</definedName>
    <definedName name="_Key1" localSheetId="0">#REF!</definedName>
    <definedName name="_Key1">#REF!</definedName>
    <definedName name="_Key2" localSheetId="2">#REF!</definedName>
    <definedName name="_Key2" localSheetId="0">#REF!</definedName>
    <definedName name="_Key2">#REF!</definedName>
    <definedName name="_Order1">255</definedName>
    <definedName name="_Order2">255</definedName>
    <definedName name="_Sort" localSheetId="2">#REF!</definedName>
    <definedName name="_Sort" localSheetId="0">#REF!</definedName>
    <definedName name="_Sort">#REF!</definedName>
    <definedName name="ademir">{#N/A,#N/A,FALSE,"Cronograma";#N/A,#N/A,FALSE,"Cronogr. 2"}</definedName>
    <definedName name="_xlnm.Print_Area" localSheetId="2">'CCU '!$A$1:$F$127</definedName>
    <definedName name="_xlnm.Print_Area" localSheetId="3">COTAÇÃO!$A$1:$E$39</definedName>
    <definedName name="_xlnm.Print_Area" localSheetId="1">CRONOGRAMA!$A$1:$I$63</definedName>
    <definedName name="_xlnm.Print_Area" localSheetId="4">'MEMORIAL DE CALCULO'!$A$1:$H$1058</definedName>
    <definedName name="_xlnm.Print_Area" localSheetId="0">'PLANILHA ORÇAMENTARIA'!$A$1:$I$261</definedName>
    <definedName name="bosta">{#N/A,#N/A,FALSE,"Cronograma";#N/A,#N/A,FALSE,"Cronogr. 2"}</definedName>
    <definedName name="CA´L">{#N/A,#N/A,FALSE,"Cronograma";#N/A,#N/A,FALSE,"Cronogr. 2"}</definedName>
    <definedName name="concorrentes">{#N/A,#N/A,FALSE,"Cronograma";#N/A,#N/A,FALSE,"Cronogr. 2"}</definedName>
    <definedName name="Popular">{#N/A,#N/A,FALSE,"Cronograma";#N/A,#N/A,FALSE,"Cronogr. 2"}</definedName>
    <definedName name="rio">{#N/A,#N/A,FALSE,"Cronograma";#N/A,#N/A,FALSE,"Cronogr. 2"}</definedName>
    <definedName name="ss">{#N/A,#N/A,FALSE,"Cronograma";#N/A,#N/A,FALSE,"Cronogr. 2"}</definedName>
    <definedName name="_xlnm.Print_Titles" localSheetId="2">'CCU '!$A:$F,'CCU '!$1:$7</definedName>
    <definedName name="_xlnm.Print_Titles" localSheetId="3">COTAÇÃO!$6:$7</definedName>
    <definedName name="_xlnm.Print_Titles" localSheetId="1">CRONOGRAMA!$A:$I,CRONOGRAMA!$1:$13</definedName>
    <definedName name="_xlnm.Print_Titles" localSheetId="4">'MEMORIAL DE CALCULO'!$A:$H,'MEMORIAL DE CALCULO'!$1:$12</definedName>
    <definedName name="_xlnm.Print_Titles" localSheetId="0">'PLANILHA ORÇAMENTARIA'!$A:$I,'PLANILHA ORÇAMENTARIA'!$1:$12</definedName>
    <definedName name="wrn.Cronograma.">{#N/A,#N/A,FALSE,"Cronograma";#N/A,#N/A,FALSE,"Cronogr. 2"}</definedName>
    <definedName name="wrn.GERAL.">{#N/A,#N/A,FALSE,"ET-CAPA";#N/A,#N/A,FALSE,"ET-PAG1";#N/A,#N/A,FALSE,"ET-PAG2";#N/A,#N/A,FALSE,"ET-PAG3";#N/A,#N/A,FALSE,"ET-PAG4";#N/A,#N/A,FALSE,"ET-PAG5"}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F32" i="1" l="1"/>
  <c r="F109" i="1"/>
  <c r="D500" i="5"/>
  <c r="H112" i="1" l="1"/>
  <c r="I112" i="1" s="1"/>
  <c r="D516" i="5"/>
  <c r="C514" i="5"/>
  <c r="C158" i="5"/>
  <c r="D157" i="5"/>
  <c r="C155" i="5"/>
  <c r="F33" i="1"/>
  <c r="D153" i="5" s="1"/>
  <c r="C151" i="5"/>
  <c r="C146" i="5"/>
  <c r="D144" i="5"/>
  <c r="C142" i="5"/>
  <c r="D148" i="5"/>
  <c r="G140" i="5" l="1"/>
  <c r="C140" i="5"/>
  <c r="G139" i="5"/>
  <c r="D141" i="5" s="1"/>
  <c r="C139" i="5"/>
  <c r="C136" i="5"/>
  <c r="D497" i="5"/>
  <c r="H31" i="1" l="1"/>
  <c r="I31" i="1" s="1"/>
  <c r="H32" i="1"/>
  <c r="I32" i="1" s="1"/>
  <c r="H33" i="1"/>
  <c r="I33" i="1" s="1"/>
  <c r="H34" i="1"/>
  <c r="I34" i="1" s="1"/>
  <c r="H35" i="1"/>
  <c r="I35" i="1" s="1"/>
  <c r="H30" i="1"/>
  <c r="I30" i="1" s="1"/>
  <c r="F30" i="1"/>
  <c r="D138" i="5" s="1"/>
  <c r="D386" i="5" l="1"/>
  <c r="D385" i="5"/>
  <c r="C384" i="5"/>
  <c r="A384" i="5"/>
  <c r="H80" i="1"/>
  <c r="I80" i="1" s="1"/>
  <c r="D178" i="5" l="1"/>
  <c r="D560" i="5"/>
  <c r="D135" i="5"/>
  <c r="D607" i="5"/>
  <c r="D593" i="5"/>
  <c r="H134" i="1" l="1"/>
  <c r="I134" i="1" s="1"/>
  <c r="D640" i="5"/>
  <c r="D639" i="5"/>
  <c r="C638" i="5"/>
  <c r="D684" i="5" l="1"/>
  <c r="D508" i="5"/>
  <c r="D1032" i="5" l="1"/>
  <c r="D1031" i="5"/>
  <c r="A1030" i="5"/>
  <c r="H240" i="1"/>
  <c r="I240" i="1"/>
  <c r="H221" i="1"/>
  <c r="I221" i="1" s="1"/>
  <c r="D979" i="5" l="1"/>
  <c r="D986" i="5"/>
  <c r="D985" i="5"/>
  <c r="C984" i="5"/>
  <c r="A984" i="5"/>
  <c r="D982" i="5"/>
  <c r="D981" i="5"/>
  <c r="C980" i="5"/>
  <c r="A980" i="5"/>
  <c r="D962" i="5"/>
  <c r="D961" i="5"/>
  <c r="C960" i="5"/>
  <c r="A960" i="5"/>
  <c r="D958" i="5"/>
  <c r="D957" i="5"/>
  <c r="C956" i="5"/>
  <c r="A956" i="5"/>
  <c r="D954" i="5"/>
  <c r="C952" i="5"/>
  <c r="D953" i="5"/>
  <c r="A952" i="5"/>
  <c r="D950" i="5"/>
  <c r="D949" i="5"/>
  <c r="C948" i="5"/>
  <c r="A948" i="5"/>
  <c r="D998" i="5"/>
  <c r="D997" i="5"/>
  <c r="C996" i="5"/>
  <c r="A996" i="5"/>
  <c r="H236" i="1"/>
  <c r="I236" i="1" s="1"/>
  <c r="A988" i="5"/>
  <c r="C988" i="5"/>
  <c r="A989" i="5"/>
  <c r="C989" i="5"/>
  <c r="D990" i="5"/>
  <c r="D991" i="5"/>
  <c r="A994" i="5"/>
  <c r="C994" i="5"/>
  <c r="A995" i="5"/>
  <c r="C995" i="5"/>
  <c r="A1000" i="5"/>
  <c r="C1000" i="5"/>
  <c r="D1001" i="5"/>
  <c r="D946" i="5"/>
  <c r="C944" i="5"/>
  <c r="A944" i="5"/>
  <c r="D945" i="5"/>
  <c r="H149" i="1"/>
  <c r="I149" i="1" s="1"/>
  <c r="D942" i="5"/>
  <c r="D941" i="5"/>
  <c r="C940" i="5"/>
  <c r="A940" i="5"/>
  <c r="D938" i="5"/>
  <c r="D937" i="5"/>
  <c r="C936" i="5"/>
  <c r="A936" i="5"/>
  <c r="H156" i="1"/>
  <c r="I156" i="1" s="1"/>
  <c r="D381" i="5"/>
  <c r="D380" i="5"/>
  <c r="C379" i="5"/>
  <c r="A379" i="5"/>
  <c r="C378" i="5"/>
  <c r="A378" i="5"/>
  <c r="H79" i="1"/>
  <c r="I79" i="1" s="1"/>
  <c r="D25" i="4"/>
  <c r="E106" i="3" s="1"/>
  <c r="A15" i="2" l="1"/>
  <c r="D1044" i="5"/>
  <c r="A1042" i="5"/>
  <c r="D1043" i="5"/>
  <c r="D1040" i="5"/>
  <c r="D1039" i="5"/>
  <c r="A1038" i="5"/>
  <c r="D1036" i="5"/>
  <c r="D1035" i="5"/>
  <c r="A1034" i="5"/>
  <c r="C919" i="5"/>
  <c r="A919" i="5"/>
  <c r="D29" i="5"/>
  <c r="D28" i="5"/>
  <c r="C27" i="5"/>
  <c r="A27" i="5"/>
  <c r="H18" i="1"/>
  <c r="I18" i="1" s="1"/>
  <c r="D252" i="5"/>
  <c r="D251" i="5"/>
  <c r="C250" i="5"/>
  <c r="A250" i="5"/>
  <c r="H246" i="1"/>
  <c r="I246" i="1" s="1"/>
  <c r="I247" i="1" s="1"/>
  <c r="H238" i="1"/>
  <c r="I238" i="1" s="1"/>
  <c r="H239" i="1"/>
  <c r="I239" i="1" s="1"/>
  <c r="H241" i="1"/>
  <c r="I241" i="1" s="1"/>
  <c r="H242" i="1"/>
  <c r="I242" i="1" s="1"/>
  <c r="H237" i="1"/>
  <c r="I237" i="1" s="1"/>
  <c r="H232" i="1"/>
  <c r="I232" i="1" s="1"/>
  <c r="I233" i="1" s="1"/>
  <c r="H220" i="1"/>
  <c r="I220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19" i="1"/>
  <c r="I219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187" i="1"/>
  <c r="I187" i="1" s="1"/>
  <c r="H186" i="1"/>
  <c r="I186" i="1" s="1"/>
  <c r="H185" i="1"/>
  <c r="I185" i="1" s="1"/>
  <c r="H184" i="1"/>
  <c r="I184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4" i="1"/>
  <c r="I164" i="1" s="1"/>
  <c r="H162" i="1"/>
  <c r="I162" i="1" s="1"/>
  <c r="H161" i="1"/>
  <c r="I161" i="1" s="1"/>
  <c r="H160" i="1"/>
  <c r="I160" i="1" s="1"/>
  <c r="H159" i="1"/>
  <c r="I159" i="1" s="1"/>
  <c r="H155" i="1"/>
  <c r="I155" i="1" s="1"/>
  <c r="H154" i="1"/>
  <c r="I154" i="1" s="1"/>
  <c r="H153" i="1"/>
  <c r="I153" i="1" s="1"/>
  <c r="H152" i="1"/>
  <c r="I152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6" i="1"/>
  <c r="I136" i="1" s="1"/>
  <c r="H135" i="1"/>
  <c r="I135" i="1" s="1"/>
  <c r="H133" i="1"/>
  <c r="I133" i="1" s="1"/>
  <c r="H132" i="1"/>
  <c r="I132" i="1" s="1"/>
  <c r="H131" i="1"/>
  <c r="I131" i="1" s="1"/>
  <c r="H129" i="1"/>
  <c r="I129" i="1" s="1"/>
  <c r="H128" i="1"/>
  <c r="I128" i="1" s="1"/>
  <c r="H127" i="1"/>
  <c r="I127" i="1" s="1"/>
  <c r="H126" i="1"/>
  <c r="I126" i="1" s="1"/>
  <c r="H125" i="1"/>
  <c r="I125" i="1" s="1"/>
  <c r="H123" i="1"/>
  <c r="I123" i="1" s="1"/>
  <c r="H122" i="1"/>
  <c r="I122" i="1" s="1"/>
  <c r="H121" i="1"/>
  <c r="I121" i="1" s="1"/>
  <c r="H120" i="1"/>
  <c r="I120" i="1" s="1"/>
  <c r="H119" i="1"/>
  <c r="I119" i="1" s="1"/>
  <c r="H115" i="1"/>
  <c r="I115" i="1" s="1"/>
  <c r="H111" i="1"/>
  <c r="I111" i="1" s="1"/>
  <c r="H110" i="1"/>
  <c r="I110" i="1" s="1"/>
  <c r="H109" i="1"/>
  <c r="I109" i="1" s="1"/>
  <c r="H108" i="1"/>
  <c r="I108" i="1" s="1"/>
  <c r="H104" i="1"/>
  <c r="I104" i="1" s="1"/>
  <c r="H103" i="1"/>
  <c r="I103" i="1" s="1"/>
  <c r="H102" i="1"/>
  <c r="I102" i="1" s="1"/>
  <c r="H100" i="1"/>
  <c r="I100" i="1" s="1"/>
  <c r="H99" i="1"/>
  <c r="I99" i="1" s="1"/>
  <c r="H97" i="1"/>
  <c r="I97" i="1" s="1"/>
  <c r="H93" i="1"/>
  <c r="I93" i="1" s="1"/>
  <c r="H90" i="1"/>
  <c r="I90" i="1" s="1"/>
  <c r="H89" i="1"/>
  <c r="I89" i="1" s="1"/>
  <c r="H85" i="1"/>
  <c r="I85" i="1" s="1"/>
  <c r="H84" i="1"/>
  <c r="I84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0" i="1"/>
  <c r="H69" i="1"/>
  <c r="H68" i="1"/>
  <c r="H67" i="1"/>
  <c r="H60" i="1"/>
  <c r="I60" i="1" s="1"/>
  <c r="H61" i="1"/>
  <c r="I61" i="1" s="1"/>
  <c r="H62" i="1"/>
  <c r="I62" i="1" s="1"/>
  <c r="H63" i="1"/>
  <c r="I63" i="1" s="1"/>
  <c r="H59" i="1"/>
  <c r="I59" i="1" s="1"/>
  <c r="H54" i="1"/>
  <c r="I54" i="1" s="1"/>
  <c r="H55" i="1"/>
  <c r="I55" i="1" s="1"/>
  <c r="H53" i="1"/>
  <c r="I53" i="1" s="1"/>
  <c r="H49" i="1"/>
  <c r="I49" i="1" s="1"/>
  <c r="H22" i="1"/>
  <c r="I22" i="1" s="1"/>
  <c r="H23" i="1"/>
  <c r="I23" i="1" s="1"/>
  <c r="H24" i="1"/>
  <c r="I24" i="1" s="1"/>
  <c r="H25" i="1"/>
  <c r="I25" i="1" s="1"/>
  <c r="I26" i="1"/>
  <c r="H27" i="1"/>
  <c r="I27" i="1" s="1"/>
  <c r="H28" i="1"/>
  <c r="I28" i="1" s="1"/>
  <c r="H29" i="1"/>
  <c r="I29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21" i="1"/>
  <c r="I21" i="1" s="1"/>
  <c r="H16" i="1"/>
  <c r="I16" i="1" s="1"/>
  <c r="H17" i="1"/>
  <c r="I17" i="1" s="1"/>
  <c r="H15" i="1"/>
  <c r="I15" i="1" s="1"/>
  <c r="I230" i="1" l="1"/>
  <c r="I150" i="1"/>
  <c r="I137" i="1"/>
  <c r="I113" i="1"/>
  <c r="I64" i="1"/>
  <c r="I56" i="1"/>
  <c r="I19" i="1"/>
  <c r="I14" i="1" s="1"/>
  <c r="C15" i="2" s="1"/>
  <c r="I86" i="1"/>
  <c r="I245" i="1"/>
  <c r="C49" i="2" s="1"/>
  <c r="I231" i="1"/>
  <c r="C45" i="2" s="1"/>
  <c r="I217" i="1"/>
  <c r="I157" i="1"/>
  <c r="D924" i="5"/>
  <c r="D935" i="5"/>
  <c r="I82" i="1" l="1"/>
  <c r="C25" i="2" s="1"/>
  <c r="I107" i="1"/>
  <c r="C29" i="2" s="1"/>
  <c r="I117" i="1"/>
  <c r="C33" i="2" s="1"/>
  <c r="I151" i="1"/>
  <c r="C37" i="2" s="1"/>
  <c r="I138" i="1"/>
  <c r="C35" i="2" s="1"/>
  <c r="I57" i="1"/>
  <c r="C21" i="2" s="1"/>
  <c r="I51" i="1"/>
  <c r="F68" i="3"/>
  <c r="F69" i="3" s="1"/>
  <c r="F65" i="3"/>
  <c r="F66" i="3" s="1"/>
  <c r="C19" i="2" l="1"/>
  <c r="F70" i="3"/>
  <c r="H105" i="1" s="1"/>
  <c r="I105" i="1" s="1"/>
  <c r="F96" i="3"/>
  <c r="D20" i="4"/>
  <c r="E93" i="3" s="1"/>
  <c r="D472" i="5" l="1"/>
  <c r="D471" i="5"/>
  <c r="C470" i="5"/>
  <c r="A470" i="5"/>
  <c r="D464" i="5"/>
  <c r="F40" i="3"/>
  <c r="F41" i="3" s="1"/>
  <c r="F35" i="3"/>
  <c r="F36" i="3"/>
  <c r="F37" i="3"/>
  <c r="F34" i="3"/>
  <c r="F55" i="3"/>
  <c r="F56" i="3" s="1"/>
  <c r="F51" i="3"/>
  <c r="F52" i="3"/>
  <c r="F50" i="3"/>
  <c r="F38" i="3" l="1"/>
  <c r="H94" i="1" s="1"/>
  <c r="I94" i="1" s="1"/>
  <c r="F53" i="3"/>
  <c r="F57" i="3" s="1"/>
  <c r="H96" i="1" s="1"/>
  <c r="I96" i="1" s="1"/>
  <c r="A7" i="3"/>
  <c r="D799" i="5"/>
  <c r="D1029" i="5"/>
  <c r="D1025" i="5"/>
  <c r="D1024" i="5"/>
  <c r="C1023" i="5"/>
  <c r="A1023" i="5"/>
  <c r="D1022" i="5"/>
  <c r="D1017" i="5"/>
  <c r="D1016" i="5"/>
  <c r="C1015" i="5"/>
  <c r="A1015" i="5"/>
  <c r="D1014" i="5"/>
  <c r="F42" i="3" l="1"/>
  <c r="D923" i="5"/>
  <c r="C922" i="5"/>
  <c r="A922" i="5"/>
  <c r="C921" i="5"/>
  <c r="A921" i="5"/>
  <c r="D1002" i="5"/>
  <c r="D510" i="5"/>
  <c r="C509" i="5"/>
  <c r="A509" i="5"/>
  <c r="D506" i="5"/>
  <c r="D505" i="5"/>
  <c r="C504" i="5"/>
  <c r="A504" i="5"/>
  <c r="D499" i="5"/>
  <c r="C498" i="5"/>
  <c r="A498" i="5"/>
  <c r="D494" i="5"/>
  <c r="C493" i="5"/>
  <c r="A493" i="5"/>
  <c r="C492" i="5"/>
  <c r="A492" i="5"/>
  <c r="D802" i="5" l="1"/>
  <c r="D801" i="5"/>
  <c r="C800" i="5"/>
  <c r="A800" i="5"/>
  <c r="D790" i="5"/>
  <c r="D789" i="5"/>
  <c r="C788" i="5"/>
  <c r="A788" i="5"/>
  <c r="D784" i="5"/>
  <c r="D783" i="5"/>
  <c r="C782" i="5"/>
  <c r="A782" i="5"/>
  <c r="D773" i="5"/>
  <c r="D772" i="5"/>
  <c r="C771" i="5"/>
  <c r="A771" i="5"/>
  <c r="C770" i="5"/>
  <c r="A770" i="5"/>
  <c r="I218" i="1" l="1"/>
  <c r="C43" i="2" s="1"/>
  <c r="D840" i="5"/>
  <c r="D839" i="5"/>
  <c r="C838" i="5"/>
  <c r="A838" i="5"/>
  <c r="C888" i="5"/>
  <c r="A888" i="5"/>
  <c r="D889" i="5"/>
  <c r="C880" i="5" l="1"/>
  <c r="D881" i="5" l="1"/>
  <c r="D882" i="5"/>
  <c r="A880" i="5"/>
  <c r="D917" i="5"/>
  <c r="D916" i="5"/>
  <c r="C915" i="5"/>
  <c r="A915" i="5"/>
  <c r="D909" i="5"/>
  <c r="D908" i="5"/>
  <c r="C907" i="5"/>
  <c r="A907" i="5"/>
  <c r="D905" i="5"/>
  <c r="D904" i="5"/>
  <c r="C903" i="5"/>
  <c r="A903" i="5"/>
  <c r="D901" i="5"/>
  <c r="D900" i="5"/>
  <c r="C899" i="5"/>
  <c r="A899" i="5"/>
  <c r="D894" i="5"/>
  <c r="D893" i="5"/>
  <c r="C892" i="5"/>
  <c r="A892" i="5"/>
  <c r="D886" i="5"/>
  <c r="D885" i="5"/>
  <c r="C884" i="5"/>
  <c r="A884" i="5"/>
  <c r="D878" i="5"/>
  <c r="D877" i="5"/>
  <c r="C876" i="5"/>
  <c r="A876" i="5"/>
  <c r="D874" i="5"/>
  <c r="D873" i="5"/>
  <c r="C872" i="5"/>
  <c r="A872" i="5"/>
  <c r="D870" i="5"/>
  <c r="D869" i="5"/>
  <c r="C868" i="5"/>
  <c r="A868" i="5"/>
  <c r="D866" i="5"/>
  <c r="D865" i="5"/>
  <c r="C864" i="5"/>
  <c r="A864" i="5"/>
  <c r="D862" i="5"/>
  <c r="D861" i="5"/>
  <c r="C860" i="5"/>
  <c r="A860" i="5"/>
  <c r="D857" i="5"/>
  <c r="D856" i="5"/>
  <c r="C855" i="5"/>
  <c r="A855" i="5"/>
  <c r="D851" i="5"/>
  <c r="D850" i="5"/>
  <c r="C849" i="5"/>
  <c r="A849" i="5"/>
  <c r="D844" i="5"/>
  <c r="D843" i="5"/>
  <c r="C842" i="5"/>
  <c r="A842" i="5"/>
  <c r="D833" i="5"/>
  <c r="C832" i="5"/>
  <c r="A832" i="5"/>
  <c r="D834" i="5"/>
  <c r="D830" i="5"/>
  <c r="D829" i="5"/>
  <c r="A828" i="5"/>
  <c r="D826" i="5"/>
  <c r="D825" i="5"/>
  <c r="C824" i="5"/>
  <c r="A824" i="5"/>
  <c r="D820" i="5"/>
  <c r="D819" i="5"/>
  <c r="C818" i="5"/>
  <c r="A818" i="5"/>
  <c r="D814" i="5"/>
  <c r="D813" i="5"/>
  <c r="C812" i="5"/>
  <c r="A812" i="5"/>
  <c r="D808" i="5"/>
  <c r="D807" i="5"/>
  <c r="C806" i="5"/>
  <c r="A806" i="5"/>
  <c r="C805" i="5"/>
  <c r="A805" i="5"/>
  <c r="D769" i="5"/>
  <c r="D491" i="5"/>
  <c r="D766" i="5"/>
  <c r="C764" i="5"/>
  <c r="D765" i="5"/>
  <c r="A764" i="5"/>
  <c r="D763" i="5"/>
  <c r="D752" i="5"/>
  <c r="D751" i="5"/>
  <c r="C750" i="5"/>
  <c r="A750" i="5"/>
  <c r="D746" i="5"/>
  <c r="D745" i="5"/>
  <c r="C744" i="5"/>
  <c r="A744" i="5"/>
  <c r="D743" i="5"/>
  <c r="D739" i="5"/>
  <c r="D738" i="5"/>
  <c r="C737" i="5"/>
  <c r="A737" i="5"/>
  <c r="D735" i="5"/>
  <c r="D734" i="5"/>
  <c r="C733" i="5"/>
  <c r="A733" i="5"/>
  <c r="D730" i="5"/>
  <c r="D729" i="5"/>
  <c r="C728" i="5"/>
  <c r="A728" i="5"/>
  <c r="D727" i="5"/>
  <c r="D715" i="5"/>
  <c r="D714" i="5"/>
  <c r="C713" i="5"/>
  <c r="A713" i="5"/>
  <c r="D710" i="5"/>
  <c r="D709" i="5"/>
  <c r="C708" i="5"/>
  <c r="A708" i="5"/>
  <c r="D707" i="5"/>
  <c r="D687" i="5"/>
  <c r="D686" i="5"/>
  <c r="C685" i="5"/>
  <c r="A685" i="5"/>
  <c r="D653" i="5" l="1"/>
  <c r="D652" i="5"/>
  <c r="C651" i="5"/>
  <c r="A651" i="5"/>
  <c r="C650" i="5"/>
  <c r="A650" i="5"/>
  <c r="D648" i="5"/>
  <c r="D647" i="5"/>
  <c r="C646" i="5"/>
  <c r="D644" i="5"/>
  <c r="D643" i="5"/>
  <c r="C642" i="5"/>
  <c r="D562" i="5"/>
  <c r="A561" i="5"/>
  <c r="D563" i="5"/>
  <c r="D636" i="5"/>
  <c r="C634" i="5"/>
  <c r="D632" i="5"/>
  <c r="D631" i="5"/>
  <c r="C630" i="5"/>
  <c r="D628" i="5"/>
  <c r="D627" i="5"/>
  <c r="C626" i="5"/>
  <c r="A626" i="5"/>
  <c r="C625" i="5"/>
  <c r="A625" i="5"/>
  <c r="D623" i="5" l="1"/>
  <c r="D622" i="5"/>
  <c r="C621" i="5"/>
  <c r="A621" i="5"/>
  <c r="D619" i="5"/>
  <c r="D618" i="5"/>
  <c r="C617" i="5"/>
  <c r="A617" i="5"/>
  <c r="D616" i="5"/>
  <c r="D610" i="5"/>
  <c r="D609" i="5"/>
  <c r="C608" i="5"/>
  <c r="A608" i="5"/>
  <c r="D596" i="5"/>
  <c r="D595" i="5"/>
  <c r="A594" i="5"/>
  <c r="C594" i="5"/>
  <c r="C570" i="5"/>
  <c r="A570" i="5"/>
  <c r="C524" i="5"/>
  <c r="A524" i="5"/>
  <c r="A523" i="5"/>
  <c r="D343" i="5"/>
  <c r="C342" i="5"/>
  <c r="A342" i="5"/>
  <c r="D339" i="5"/>
  <c r="C338" i="5"/>
  <c r="A338" i="5"/>
  <c r="D335" i="5"/>
  <c r="C334" i="5"/>
  <c r="A334" i="5"/>
  <c r="D331" i="5"/>
  <c r="C330" i="5"/>
  <c r="A330" i="5"/>
  <c r="A346" i="5"/>
  <c r="C329" i="5"/>
  <c r="A329" i="5"/>
  <c r="D326" i="5"/>
  <c r="D325" i="5"/>
  <c r="C324" i="5"/>
  <c r="A324" i="5"/>
  <c r="D322" i="5"/>
  <c r="D321" i="5"/>
  <c r="C320" i="5"/>
  <c r="A320" i="5"/>
  <c r="D318" i="5"/>
  <c r="D317" i="5"/>
  <c r="C316" i="5"/>
  <c r="A316" i="5"/>
  <c r="D314" i="5"/>
  <c r="D313" i="5"/>
  <c r="C312" i="5"/>
  <c r="A312" i="5"/>
  <c r="D310" i="5"/>
  <c r="D309" i="5"/>
  <c r="C308" i="5"/>
  <c r="A308" i="5"/>
  <c r="C307" i="5"/>
  <c r="A307" i="5"/>
  <c r="C306" i="5"/>
  <c r="A306" i="5"/>
  <c r="D302" i="5"/>
  <c r="D301" i="5"/>
  <c r="C300" i="5"/>
  <c r="A300" i="5"/>
  <c r="D295" i="5"/>
  <c r="D294" i="5"/>
  <c r="C293" i="5"/>
  <c r="A293" i="5"/>
  <c r="D292" i="5"/>
  <c r="D289" i="5"/>
  <c r="D288" i="5"/>
  <c r="C287" i="5"/>
  <c r="A287" i="5"/>
  <c r="C286" i="5"/>
  <c r="A286" i="5"/>
  <c r="C285" i="5"/>
  <c r="A285" i="5"/>
  <c r="F70" i="1" l="1"/>
  <c r="F69" i="1"/>
  <c r="F68" i="1"/>
  <c r="F67" i="1"/>
  <c r="D573" i="5"/>
  <c r="D572" i="5"/>
  <c r="C571" i="5"/>
  <c r="A571" i="5"/>
  <c r="D332" i="5" l="1"/>
  <c r="I67" i="1"/>
  <c r="D336" i="5"/>
  <c r="I68" i="1"/>
  <c r="D340" i="5"/>
  <c r="I69" i="1"/>
  <c r="D344" i="5"/>
  <c r="I70" i="1"/>
  <c r="I81" i="1" l="1"/>
  <c r="D550" i="5"/>
  <c r="D549" i="5"/>
  <c r="C548" i="5"/>
  <c r="A548" i="5"/>
  <c r="D547" i="5"/>
  <c r="D536" i="5"/>
  <c r="D535" i="5"/>
  <c r="C534" i="5"/>
  <c r="A534" i="5"/>
  <c r="I65" i="1" l="1"/>
  <c r="C23" i="2" s="1"/>
  <c r="D532" i="5"/>
  <c r="D531" i="5"/>
  <c r="C530" i="5"/>
  <c r="A530" i="5"/>
  <c r="D527" i="5" l="1"/>
  <c r="D526" i="5"/>
  <c r="C525" i="5"/>
  <c r="A525" i="5"/>
  <c r="C523" i="5"/>
  <c r="D521" i="5"/>
  <c r="D520" i="5"/>
  <c r="C519" i="5"/>
  <c r="A519" i="5"/>
  <c r="C518" i="5"/>
  <c r="A518" i="5"/>
  <c r="D487" i="5"/>
  <c r="D486" i="5"/>
  <c r="C485" i="5"/>
  <c r="A485" i="5"/>
  <c r="D483" i="5"/>
  <c r="D482" i="5"/>
  <c r="C481" i="5"/>
  <c r="A481" i="5"/>
  <c r="D480" i="5"/>
  <c r="D477" i="5"/>
  <c r="D476" i="5"/>
  <c r="C475" i="5"/>
  <c r="A475" i="5"/>
  <c r="D468" i="5"/>
  <c r="D467" i="5"/>
  <c r="C466" i="5"/>
  <c r="A466" i="5"/>
  <c r="C465" i="5"/>
  <c r="A465" i="5"/>
  <c r="D412" i="5"/>
  <c r="D415" i="5"/>
  <c r="D414" i="5"/>
  <c r="C413" i="5"/>
  <c r="A413" i="5"/>
  <c r="C474" i="5" l="1"/>
  <c r="A474" i="5"/>
  <c r="D462" i="5"/>
  <c r="D461" i="5"/>
  <c r="C460" i="5"/>
  <c r="A460" i="5"/>
  <c r="D453" i="5"/>
  <c r="D452" i="5"/>
  <c r="C451" i="5"/>
  <c r="A451" i="5"/>
  <c r="C450" i="5"/>
  <c r="A450" i="5"/>
  <c r="D448" i="5"/>
  <c r="D447" i="5"/>
  <c r="C446" i="5"/>
  <c r="A446" i="5"/>
  <c r="D444" i="5"/>
  <c r="D443" i="5"/>
  <c r="C442" i="5"/>
  <c r="A442" i="5"/>
  <c r="C441" i="5"/>
  <c r="A441" i="5"/>
  <c r="D569" i="5"/>
  <c r="C561" i="5"/>
  <c r="C437" i="5"/>
  <c r="D439" i="5"/>
  <c r="D438" i="5"/>
  <c r="A437" i="5"/>
  <c r="D435" i="5"/>
  <c r="D434" i="5"/>
  <c r="C433" i="5"/>
  <c r="A433" i="5"/>
  <c r="D284" i="5"/>
  <c r="D277" i="5"/>
  <c r="D276" i="5"/>
  <c r="C275" i="5"/>
  <c r="A275" i="5"/>
  <c r="D422" i="5" l="1"/>
  <c r="D421" i="5"/>
  <c r="C420" i="5"/>
  <c r="A420" i="5"/>
  <c r="C419" i="5"/>
  <c r="A419" i="5"/>
  <c r="C418" i="5"/>
  <c r="A418" i="5"/>
  <c r="D393" i="5"/>
  <c r="D392" i="5"/>
  <c r="C391" i="5"/>
  <c r="A391" i="5"/>
  <c r="C390" i="5"/>
  <c r="A390" i="5"/>
  <c r="C389" i="5"/>
  <c r="A389" i="5"/>
  <c r="D377" i="5"/>
  <c r="D375" i="5"/>
  <c r="D374" i="5"/>
  <c r="C373" i="5"/>
  <c r="D369" i="5"/>
  <c r="A373" i="5"/>
  <c r="D372" i="5"/>
  <c r="D368" i="5"/>
  <c r="C367" i="5"/>
  <c r="A367" i="5"/>
  <c r="C365" i="5"/>
  <c r="D364" i="5"/>
  <c r="D363" i="5"/>
  <c r="C362" i="5"/>
  <c r="A362" i="5"/>
  <c r="C360" i="5"/>
  <c r="D359" i="5"/>
  <c r="D358" i="5"/>
  <c r="C357" i="5"/>
  <c r="A357" i="5"/>
  <c r="A352" i="5"/>
  <c r="D348" i="5"/>
  <c r="C347" i="5"/>
  <c r="A347" i="5"/>
  <c r="D356" i="5"/>
  <c r="D366" i="5" s="1"/>
  <c r="D351" i="5" l="1"/>
  <c r="D361" i="5" s="1"/>
  <c r="D354" i="5"/>
  <c r="D353" i="5"/>
  <c r="C352" i="5"/>
  <c r="D349" i="5"/>
  <c r="C346" i="5"/>
  <c r="C328" i="5"/>
  <c r="A328" i="5"/>
  <c r="D273" i="5"/>
  <c r="D272" i="5"/>
  <c r="C271" i="5"/>
  <c r="A271" i="5"/>
  <c r="F14" i="3"/>
  <c r="F13" i="3"/>
  <c r="D270" i="5"/>
  <c r="A262" i="5"/>
  <c r="D264" i="5"/>
  <c r="D263" i="5"/>
  <c r="C262" i="5"/>
  <c r="D260" i="5"/>
  <c r="D259" i="5"/>
  <c r="C258" i="5"/>
  <c r="A258" i="5"/>
  <c r="D256" i="5"/>
  <c r="D255" i="5"/>
  <c r="C254" i="5"/>
  <c r="A254" i="5"/>
  <c r="D237" i="5"/>
  <c r="C236" i="5"/>
  <c r="A236" i="5"/>
  <c r="D235" i="5"/>
  <c r="D220" i="5"/>
  <c r="D227" i="5"/>
  <c r="D226" i="5"/>
  <c r="C225" i="5"/>
  <c r="A225" i="5"/>
  <c r="D215" i="5"/>
  <c r="D214" i="5"/>
  <c r="C213" i="5"/>
  <c r="A213" i="5"/>
  <c r="F15" i="3" l="1"/>
  <c r="F16" i="3" s="1"/>
  <c r="D212" i="5"/>
  <c r="C221" i="5"/>
  <c r="D202" i="5"/>
  <c r="D201" i="5"/>
  <c r="C200" i="5"/>
  <c r="A200" i="5"/>
  <c r="D223" i="5"/>
  <c r="D222" i="5"/>
  <c r="A221" i="5"/>
  <c r="H48" i="1" l="1"/>
  <c r="I48" i="1" s="1"/>
  <c r="I50" i="1" s="1"/>
  <c r="D199" i="5"/>
  <c r="D192" i="5"/>
  <c r="D191" i="5"/>
  <c r="C190" i="5"/>
  <c r="A190" i="5"/>
  <c r="D189" i="5"/>
  <c r="D181" i="5"/>
  <c r="D180" i="5"/>
  <c r="C179" i="5"/>
  <c r="A179" i="5"/>
  <c r="D55" i="5"/>
  <c r="D170" i="5"/>
  <c r="D169" i="5"/>
  <c r="C168" i="5"/>
  <c r="A168" i="5"/>
  <c r="A159" i="5"/>
  <c r="C159" i="5"/>
  <c r="I20" i="1" l="1"/>
  <c r="D167" i="5"/>
  <c r="D161" i="5"/>
  <c r="D160" i="5"/>
  <c r="D123" i="5"/>
  <c r="D122" i="5"/>
  <c r="C121" i="5"/>
  <c r="A121" i="5"/>
  <c r="D119" i="5"/>
  <c r="D118" i="5"/>
  <c r="C117" i="5"/>
  <c r="A117" i="5"/>
  <c r="D115" i="5"/>
  <c r="D114" i="5"/>
  <c r="C113" i="5"/>
  <c r="A113" i="5"/>
  <c r="D111" i="5"/>
  <c r="D110" i="5"/>
  <c r="C109" i="5"/>
  <c r="A109" i="5"/>
  <c r="D108" i="5"/>
  <c r="D103" i="5"/>
  <c r="D102" i="5"/>
  <c r="A101" i="5"/>
  <c r="C101" i="5"/>
  <c r="D100" i="5"/>
  <c r="D86" i="5"/>
  <c r="D85" i="5"/>
  <c r="C84" i="5"/>
  <c r="A84" i="5"/>
  <c r="D83" i="5"/>
  <c r="D65" i="5"/>
  <c r="D64" i="5"/>
  <c r="C63" i="5"/>
  <c r="A63" i="5"/>
  <c r="D62" i="5"/>
  <c r="D58" i="5"/>
  <c r="C56" i="5"/>
  <c r="A56" i="5"/>
  <c r="D34" i="5"/>
  <c r="D33" i="5"/>
  <c r="C32" i="5"/>
  <c r="A32" i="5"/>
  <c r="C31" i="5"/>
  <c r="A31" i="5"/>
  <c r="D25" i="5"/>
  <c r="D21" i="5"/>
  <c r="D24" i="5"/>
  <c r="C23" i="5"/>
  <c r="A23" i="5"/>
  <c r="D20" i="5"/>
  <c r="C19" i="5"/>
  <c r="A19" i="5"/>
  <c r="D17" i="5"/>
  <c r="A14" i="5"/>
  <c r="C14" i="5"/>
  <c r="C13" i="5"/>
  <c r="A13" i="5"/>
  <c r="C17" i="2" l="1"/>
  <c r="D163" i="1"/>
  <c r="C828" i="5" s="1"/>
  <c r="F78" i="3"/>
  <c r="F83" i="3" l="1"/>
  <c r="F82" i="3"/>
  <c r="B79" i="3"/>
  <c r="D16" i="4"/>
  <c r="E79" i="3" s="1"/>
  <c r="A11" i="4"/>
  <c r="C10" i="4"/>
  <c r="A10" i="4"/>
  <c r="C9" i="4"/>
  <c r="A9" i="4"/>
  <c r="A8" i="4"/>
  <c r="A7" i="4"/>
  <c r="H10" i="5"/>
  <c r="H9" i="5"/>
  <c r="A10" i="5"/>
  <c r="A9" i="5"/>
  <c r="A8" i="5"/>
  <c r="I10" i="2"/>
  <c r="A10" i="2"/>
  <c r="A9" i="2"/>
  <c r="A8" i="2"/>
  <c r="F84" i="3" l="1"/>
  <c r="F24" i="3" l="1"/>
  <c r="F25" i="3" l="1"/>
  <c r="F26" i="3" s="1"/>
  <c r="H91" i="1" l="1"/>
  <c r="I91" i="1" s="1"/>
  <c r="I106" i="1" s="1"/>
  <c r="F110" i="3"/>
  <c r="F109" i="3"/>
  <c r="I87" i="1" l="1"/>
  <c r="F111" i="3"/>
  <c r="F106" i="3"/>
  <c r="F107" i="3" s="1"/>
  <c r="C27" i="2" l="1"/>
  <c r="F112" i="3"/>
  <c r="H243" i="1" s="1"/>
  <c r="I243" i="1" s="1"/>
  <c r="I244" i="1" s="1"/>
  <c r="I8" i="2"/>
  <c r="I234" i="1" l="1"/>
  <c r="C47" i="2" s="1"/>
  <c r="F79" i="3"/>
  <c r="F80" i="3" s="1"/>
  <c r="F85" i="3" s="1"/>
  <c r="H163" i="1" s="1"/>
  <c r="I163" i="1" s="1"/>
  <c r="F93" i="3"/>
  <c r="F94" i="3" s="1"/>
  <c r="F97" i="3"/>
  <c r="I183" i="1"/>
  <c r="C41" i="2" s="1"/>
  <c r="I116" i="1"/>
  <c r="I114" i="1" l="1"/>
  <c r="F98" i="3"/>
  <c r="H48" i="2"/>
  <c r="F24" i="2"/>
  <c r="C31" i="2" l="1"/>
  <c r="H165" i="1"/>
  <c r="I165" i="1" s="1"/>
  <c r="I182" i="1" s="1"/>
  <c r="I50" i="2"/>
  <c r="F30" i="2"/>
  <c r="G22" i="2"/>
  <c r="G34" i="2"/>
  <c r="H24" i="2"/>
  <c r="G38" i="2"/>
  <c r="I48" i="2"/>
  <c r="F42" i="2"/>
  <c r="H42" i="2"/>
  <c r="G42" i="2"/>
  <c r="E16" i="2"/>
  <c r="H38" i="2"/>
  <c r="F38" i="2"/>
  <c r="G24" i="2"/>
  <c r="F50" i="2" l="1"/>
  <c r="H50" i="2"/>
  <c r="G50" i="2"/>
  <c r="F22" i="2"/>
  <c r="I34" i="2"/>
  <c r="H34" i="2"/>
  <c r="E18" i="2" l="1"/>
  <c r="G32" i="2" l="1"/>
  <c r="F20" i="2"/>
  <c r="I158" i="1"/>
  <c r="I26" i="2"/>
  <c r="H26" i="2"/>
  <c r="C39" i="2" l="1"/>
  <c r="I249" i="1"/>
  <c r="E20" i="2"/>
  <c r="E52" i="2" s="1"/>
  <c r="E53" i="2" s="1"/>
  <c r="H44" i="2"/>
  <c r="G46" i="2"/>
  <c r="I46" i="2"/>
  <c r="H46" i="2"/>
  <c r="F46" i="2"/>
  <c r="H32" i="2"/>
  <c r="I32" i="2"/>
  <c r="C52" i="2" l="1"/>
  <c r="H40" i="2"/>
  <c r="F40" i="2"/>
  <c r="F52" i="2" s="1"/>
  <c r="F53" i="2" s="1"/>
  <c r="G40" i="2"/>
  <c r="I44" i="2"/>
  <c r="H36" i="2"/>
  <c r="I36" i="2"/>
  <c r="I52" i="2" l="1"/>
  <c r="D17" i="2"/>
  <c r="D15" i="2"/>
  <c r="I8" i="1"/>
  <c r="H28" i="2" l="1"/>
  <c r="H52" i="2" s="1"/>
  <c r="G28" i="2"/>
  <c r="G52" i="2" s="1"/>
  <c r="G53" i="2" s="1"/>
  <c r="H53" i="2" l="1"/>
  <c r="I53" i="2" s="1"/>
  <c r="D43" i="2"/>
  <c r="D33" i="2"/>
  <c r="D45" i="2"/>
  <c r="D37" i="2"/>
  <c r="D25" i="2"/>
  <c r="D21" i="2"/>
  <c r="D31" i="2"/>
  <c r="D19" i="2"/>
  <c r="D47" i="2"/>
  <c r="D41" i="2"/>
  <c r="D23" i="2"/>
  <c r="D39" i="2"/>
  <c r="D35" i="2"/>
  <c r="D29" i="2"/>
  <c r="D49" i="2"/>
  <c r="D27" i="2"/>
  <c r="D52" i="2" l="1"/>
</calcChain>
</file>

<file path=xl/sharedStrings.xml><?xml version="1.0" encoding="utf-8"?>
<sst xmlns="http://schemas.openxmlformats.org/spreadsheetml/2006/main" count="2065" uniqueCount="1138">
  <si>
    <t>BDI:</t>
  </si>
  <si>
    <t>UN</t>
  </si>
  <si>
    <t>ITEM</t>
  </si>
  <si>
    <t>CÓDIGO</t>
  </si>
  <si>
    <t>FONTE</t>
  </si>
  <si>
    <t>DESCRIÇÃO DOS SERVIÇOS</t>
  </si>
  <si>
    <t>UNID.</t>
  </si>
  <si>
    <t>QUANT.</t>
  </si>
  <si>
    <t>PR. UNIT.(R$) SEM BDI</t>
  </si>
  <si>
    <t>PR. UNIT.(R$) COM BDI</t>
  </si>
  <si>
    <t>VALOR (R$)</t>
  </si>
  <si>
    <t xml:space="preserve">SERVIÇOS PRELIMINARES </t>
  </si>
  <si>
    <t>1.1</t>
  </si>
  <si>
    <t>IIO-PLA-005</t>
  </si>
  <si>
    <t>SETOP</t>
  </si>
  <si>
    <t>un</t>
  </si>
  <si>
    <t>SEINFRA</t>
  </si>
  <si>
    <t>SINAPI</t>
  </si>
  <si>
    <t>MOVIMENTO DE TERRAS PARA FUNDAÇÕES</t>
  </si>
  <si>
    <t>2.1</t>
  </si>
  <si>
    <t>TRA-MAO-005</t>
  </si>
  <si>
    <t>2.2</t>
  </si>
  <si>
    <t>TER-ESC-035</t>
  </si>
  <si>
    <t>TER-REA-005</t>
  </si>
  <si>
    <t>CCU</t>
  </si>
  <si>
    <t>FUNDAÇÕES</t>
  </si>
  <si>
    <t>RO-41387</t>
  </si>
  <si>
    <t xml:space="preserve">SUPERESTRUTURA </t>
  </si>
  <si>
    <t>CONCRETO ARMADO PARA VERGAS</t>
  </si>
  <si>
    <t>5.1</t>
  </si>
  <si>
    <t>ALVENARIA DE VEDAÇÃO</t>
  </si>
  <si>
    <t>5.1.1</t>
  </si>
  <si>
    <t xml:space="preserve">ESQUADRIAS </t>
  </si>
  <si>
    <t>6.1</t>
  </si>
  <si>
    <t>PORTAS DE MADEIRA</t>
  </si>
  <si>
    <t>6.1.1</t>
  </si>
  <si>
    <t>ESQ-POR-055</t>
  </si>
  <si>
    <t>ORSE</t>
  </si>
  <si>
    <t>VIDROS</t>
  </si>
  <si>
    <t>ESQUADRIAS METÁLICAS</t>
  </si>
  <si>
    <t xml:space="preserve">SISTEMAS DE COBERTURA </t>
  </si>
  <si>
    <t>7.4</t>
  </si>
  <si>
    <t>PLU-CAL-045</t>
  </si>
  <si>
    <t xml:space="preserve">IMPERMEABILIZAÇÃO </t>
  </si>
  <si>
    <t>8.1</t>
  </si>
  <si>
    <t>IMP-PIN-005</t>
  </si>
  <si>
    <t>REVESTIMENTOS INTERNOS E EXTERNOS</t>
  </si>
  <si>
    <t>REV-REB-015</t>
  </si>
  <si>
    <t>PAVIMENTAÇÃO INTERNA</t>
  </si>
  <si>
    <t>PAVIMENTAÇÃO EXTERNA</t>
  </si>
  <si>
    <t>PIS-LAD-035</t>
  </si>
  <si>
    <t>PIS-LAD-040</t>
  </si>
  <si>
    <t xml:space="preserve">PINTURA </t>
  </si>
  <si>
    <t xml:space="preserve">74065/002 </t>
  </si>
  <si>
    <t>12.1</t>
  </si>
  <si>
    <t>12.2</t>
  </si>
  <si>
    <t>M</t>
  </si>
  <si>
    <t xml:space="preserve">LOUÇAS E METAIS </t>
  </si>
  <si>
    <t>15.1</t>
  </si>
  <si>
    <t>LOU-VAS-015</t>
  </si>
  <si>
    <t>15.2</t>
  </si>
  <si>
    <t>LOU-VAS-025</t>
  </si>
  <si>
    <t>15.3</t>
  </si>
  <si>
    <t>15.4</t>
  </si>
  <si>
    <t>ACE-ASS-005</t>
  </si>
  <si>
    <t>MET-DUC-005</t>
  </si>
  <si>
    <t>15.7</t>
  </si>
  <si>
    <t>15.8</t>
  </si>
  <si>
    <t>LOU-LAV-015</t>
  </si>
  <si>
    <t>15.9</t>
  </si>
  <si>
    <t>15.10</t>
  </si>
  <si>
    <t>C4642</t>
  </si>
  <si>
    <t>ACE-BAR-005</t>
  </si>
  <si>
    <t>ACE-BAR-025</t>
  </si>
  <si>
    <t>ACE-BAR-020</t>
  </si>
  <si>
    <t>MET-TOR-030</t>
  </si>
  <si>
    <t>MET-TOR-020</t>
  </si>
  <si>
    <t>MET-TOR-040</t>
  </si>
  <si>
    <t>C4825</t>
  </si>
  <si>
    <t>INSTALAÇÃO DE GÁS COMBUSTÍVEL</t>
  </si>
  <si>
    <t>16.1</t>
  </si>
  <si>
    <t>GAS-CIL-005</t>
  </si>
  <si>
    <t xml:space="preserve"> GAS-PIG-005 </t>
  </si>
  <si>
    <t>GAS-VAL-010</t>
  </si>
  <si>
    <t>ARC-MAN-015</t>
  </si>
  <si>
    <t>MANÔMETRO DE PRESSÃO PARA AR COMPRIMIDO 15 A 600 MBAR, COM ROSCA, 1/4 NPT</t>
  </si>
  <si>
    <t>ALV-TIJ-030</t>
  </si>
  <si>
    <t>REV-CHA-015</t>
  </si>
  <si>
    <t xml:space="preserve"> PIN-OLE-005</t>
  </si>
  <si>
    <t>PIS-CON-020</t>
  </si>
  <si>
    <t>SEE-EST-035</t>
  </si>
  <si>
    <t>INC-PLA-045</t>
  </si>
  <si>
    <t>17.1</t>
  </si>
  <si>
    <t xml:space="preserve">INSTALAÇÕES ELÉTRICAS </t>
  </si>
  <si>
    <t>UN.</t>
  </si>
  <si>
    <t>SISTEMA DE EXAUSTÃO MECÂNICA</t>
  </si>
  <si>
    <t>SERVIÇOS COMPLEMENTARES</t>
  </si>
  <si>
    <t>GERAIS</t>
  </si>
  <si>
    <t>PEI-GRA-005</t>
  </si>
  <si>
    <t>BAN-GRA-005</t>
  </si>
  <si>
    <t>PRA-GRA-010</t>
  </si>
  <si>
    <t>SERVIÇOS FINAIS</t>
  </si>
  <si>
    <t>Custo TOTAL com BDI incluso</t>
  </si>
  <si>
    <t xml:space="preserve">      1 - Este orçamento do projeto executivo está  em conformidade com o disposto na Resolução do CONFEA nº 361 de 10 de dezembro de 1991, alínea f. </t>
  </si>
  <si>
    <t xml:space="preserve">      2 - Após a elaboração da nova planilha orçamentária, baseada no projeto executivo, a ART correspondente deverá ser emitida.</t>
  </si>
  <si>
    <t>MESES</t>
  </si>
  <si>
    <t>% ITEM</t>
  </si>
  <si>
    <t>VALORES TOTAIS</t>
  </si>
  <si>
    <t>VALORES ACUMULATIVOS POR PERIODO</t>
  </si>
  <si>
    <t>Código</t>
  </si>
  <si>
    <t>Descrição</t>
  </si>
  <si>
    <t>Unidade</t>
  </si>
  <si>
    <t>Coeficiente</t>
  </si>
  <si>
    <t>Preço</t>
  </si>
  <si>
    <t>Total</t>
  </si>
  <si>
    <t>Materiais</t>
  </si>
  <si>
    <t>Total de Materiais</t>
  </si>
  <si>
    <t>Mão de Obra</t>
  </si>
  <si>
    <t>Total de Mão de Obra</t>
  </si>
  <si>
    <t>Total Geral</t>
  </si>
  <si>
    <t>Total de Equipamentos</t>
  </si>
  <si>
    <t>COTAÇÃO DE PREÇOS DE MERCADO</t>
  </si>
  <si>
    <t>COT. 01</t>
  </si>
  <si>
    <t>VALOR MÉDIO</t>
  </si>
  <si>
    <t>COT. 02</t>
  </si>
  <si>
    <t>COT. 03</t>
  </si>
  <si>
    <t xml:space="preserve">OBS: </t>
  </si>
  <si>
    <r>
      <t>Unidade:</t>
    </r>
    <r>
      <rPr>
        <sz val="10"/>
        <color rgb="FF000000"/>
        <rFont val="Arial"/>
        <family val="2"/>
      </rPr>
      <t xml:space="preserve"> un</t>
    </r>
  </si>
  <si>
    <t>COMP. 01</t>
  </si>
  <si>
    <t>C4375</t>
  </si>
  <si>
    <r>
      <rPr>
        <b/>
        <sz val="10"/>
        <color rgb="FF000000"/>
        <rFont val="Arial"/>
        <family val="2"/>
      </rPr>
      <t>Unidade:</t>
    </r>
    <r>
      <rPr>
        <sz val="10"/>
        <color rgb="FF000000"/>
        <rFont val="Arial"/>
        <family val="2"/>
      </rPr>
      <t xml:space="preserve"> un</t>
    </r>
  </si>
  <si>
    <t>11.1</t>
  </si>
  <si>
    <t>11.2</t>
  </si>
  <si>
    <t>11.3</t>
  </si>
  <si>
    <t>11.4</t>
  </si>
  <si>
    <t>11.5</t>
  </si>
  <si>
    <t>11.7</t>
  </si>
  <si>
    <t>11.8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</si>
  <si>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PINTADAS.</t>
  </si>
  <si>
    <t>LIMPEZA DE TERRENO COM REMOÇÃO DE CAMADA VEGETAL</t>
  </si>
  <si>
    <t>TRANSPORTE DE MATERIAL DE QUALQUER NATUREZA CARRINHO DE MÃO DMT &lt;= 50 M</t>
  </si>
  <si>
    <t>ESCAVAÇÃO MANUAL DE VALAS H &lt;= 1,50 M</t>
  </si>
  <si>
    <t>REATERRO MANUAL DE VALAS</t>
  </si>
  <si>
    <t>ARMAÇÃO DE AÇO TIPO CA-50 6 A 12,5 MM (EXECUÇÃO, INCLUINDO PREPARO, DOBRAGEM, COLOCAÇÃO NAS FORMAS E TRANSPORTE DE TODOS OS MATERIAIS)</t>
  </si>
  <si>
    <t>ARMAÇÃO DE PILAR OU VIGA DE UMA ESTRUTURA CONVENCIONAL DE CONCRETO ARMADO EM UM EDIFÍCIO DE MÚLTIPLOS PAVIMENTOS UTILIZANDO AÇO CA-60 DE 5,0 MM - MONTAGEM. AF_12/2015</t>
  </si>
  <si>
    <t>VERGA PRÉ-MOLDADA EM CONCRETO ARMADO FCK = 15 MPA - 10X10CM, PARA JANELAS COM ATÉ 1,5 M DE VÃO.</t>
  </si>
  <si>
    <t>CONTRAVERGA PRÉ-MOLDADA  EM CONCRETO ARMADO FCK = 15 MPA - 10X10CM, PARA VÃOS DE ATÉ 1,5 M DE COMPRIMENTO</t>
  </si>
  <si>
    <t>CONTRAVERGA PRÉ-MOLDADA  EM CONCRETO ARMADO FCK = 15 MPA - 10X10CM, PARA VÃOS DE MAIS DE 1,5 M DE COMPRIMENTO</t>
  </si>
  <si>
    <t>VERGA PRÉ-MOLDADA  EM CONCRETO ARMADO FCK = 15 MPA - 10X10CM, PARA PORTAS COM ATÉ 1,5 M DE VÃO</t>
  </si>
  <si>
    <t>TELA DE NYLON TIPO MOSQUITEIRO COM MOLDURA EM ALUMINIO ANODIZADO NATURAL</t>
  </si>
  <si>
    <t>GRADIL EM FERRO FIXADO EM VÃOS DE JANELAS, FORMADO POR BARRAS CHATAS 25X4,8 MM.</t>
  </si>
  <si>
    <t>CALHA EM CHAPA DE AÇO GALVANIZADO NÚMERO 24, DESENVOLVIMENTO DE 50 CM INCLUSO TRANSPORTE VERTICAL.</t>
  </si>
  <si>
    <t>CHAPISCO APLICADO EM ALVENARIAS E ESTRUTURAS DE CONCRETO INTERNAS, COM COLHER DE PEDREIRO.  ARGAMASSA TRAÇO 1:3 COM PREPARO MANUAL. (INCLUSO CHAPISCO EM MURO DE DIVISA).</t>
  </si>
  <si>
    <t>PISO EM CONCRETO, PREPARADO EM OBRA COM BETONEIRA, FCK13,5MPA, SEM ARMAÇÃO, ACABAMENTO RÚSTICO,ESP.8CM,INCLUSIVEFORNECIMENTO, LANÇAMENTO, ADENSAMENTO, SARRAFEAMENTO, INCLUSIVE JUNTA DE DILATAÇÃO. (CALÇADA ENTORNO DA EDIFICAÇÃO).</t>
  </si>
  <si>
    <t>PISO PODOTÁTIL DE ALERTA EXTERNO EM PRÉ-MOLDADO - 5 MPA, DE CONCRETO ESP. 3CM, ASSENTADO COM ARGAMASSA (FORNECIMENTO E ASSENTAMENTO),</t>
  </si>
  <si>
    <t>PISO PODOTÁTIL DE DIRECIONAL EXTERNO EM PRÉ-MOLDADO - 5 MPA, DE CONCRETO ESP. 3CM, ASSENTADO COM ARGAMASSA (FORNECIMENTO E ASSENTAMENTO)</t>
  </si>
  <si>
    <t>BACIA SANITÁRIA (VASO) DE LOUÇA COM CAIXA ACOPLADA, COR BRANCA, INCLUSIVE ACESSÓRIOS DE FIXAÇÃO/VEDAÇÃO, ENGATE FLEXÍVEL METÁLICO, FORNECIMENTO, INSTALAÇÃO E REJUNTAMENTO</t>
  </si>
  <si>
    <t>BACIA SANITÁRIA (VASO) DE LOUÇA CONVENCIONAL INFANTIL, COR BRANCA, INCLUSIVE ACESSÓRIOS DE FIXAÇÃO/VEDAÇÃO, VÁLVULA DE DESCARGA METÁLICA COM ACIONAMENTO DUPLO, TUBO DE LIGAÇÃO DE LATÃO COM CANOPLA, FORNECIMENTO, INSTALAÇÃO E REJUNTAMENTO</t>
  </si>
  <si>
    <t>ASSENTO PLÁSTICO PARA VASO - COR BRANCO</t>
  </si>
  <si>
    <t>DUCHA HIGIÊNICA METÁLICA, COM REGISTRO PARA CONTROLE DE FLUXO DE ÁGUA 1/2"- FORNECIMENTO E INSTALAÇÃO.</t>
  </si>
  <si>
    <t>LAVATÓRIO DE LOUÇA BRANCA SEM COLUNA, TAMANHO MÉDIO, INCLUSIVE ACESSÓRIOS DE FIXAÇÃO, VÁLVULA DE ESCOAMENTO DE METAL COM ACABAMENTO CROMADO, SIFÃO DE METAL TIPO COPO COM ACABAMENTO CROMADO, FORNECIMENTO, INSTALAÇÃO E REJUNTAMENTO, EXCLUSIVE TORNEIRA E ENGATE FLEXÍVEL.</t>
  </si>
  <si>
    <t>CHUVEIRO COMUM EM PLÁSTICO CROMADO, COM CANO, 4 TEMPERATURAS (110/220 V).- FORNECIMENTO E INSTALAÇÃO.</t>
  </si>
  <si>
    <t>PAPELEIRA DE PAREDE EM METAL CROMADO SEM TAMPA, INCLUSO FIXAÇÃO.</t>
  </si>
  <si>
    <t>ASSENTO / BANCO - ARTICULÁVEL PARA BANHO DE DEFICIENTE.</t>
  </si>
  <si>
    <t>BARRA DE APOIO EM AÇO INOX PARA P.N.E .L=80CM, INCLUSIVE FIXAÇÃO</t>
  </si>
  <si>
    <t>BARRA DE APOIO VERTICAL EM AÇO INOX  PARA P.N.E.L=70CM, INCLUSIVE FIXAÇÃO</t>
  </si>
  <si>
    <t>BARRA DE APOIO P.N.E. L = 40 CM, INCLUSIVE FIXAÇÃO</t>
  </si>
  <si>
    <t>BARRA DE APOIO, PARA LAVATÓRIO,FIXA, CONSTITUIDA DE DUAS BARRAS LATERAIS EM "U", EM AÇO INOX, D=1 1/4", JACKWAL OU SIMILAR</t>
  </si>
  <si>
    <t>CUBA DE EMBUTIR DE AÇO INOXIDÁVEL MÉDIA, INCLUSO VÁLVULA TIPO AMERICANA EM METAL CROMADO E SIFÃO FLEXÍVEL EM PVC- FORNECIMENTO E INSTALAÇÃO</t>
  </si>
  <si>
    <t>TORNEIRA METÁLICA PARA LAVATÓRIO, FECHAMENTO AUTOMÁTICO, ACABAMENTO CROMADO, COM AREJADOR, APLICAÇÃO DE MESA, INCLUSIVE ENGATE FLEXÍVEL METÁLICO, FORNECIMENTO E INSTALAÇÃO</t>
  </si>
  <si>
    <t>TORNEIRA METÁLICA PARA PIA, BICA MÓVEL, ACABAMENTO CROMADO, COM AREJADOR, APLICAÇÃO DE PAREDE, INCLUSIVE  FORNECIMENTO E INSTALAÇÃO</t>
  </si>
  <si>
    <t>TORNEIRA METÁLICA PARA TANQUE, ACABAMENTO CROMADO, INCLUSIVE ENGATE FLEXÍVEL METÁLICO, FORNECIMENTO E INSTALAÇÃO</t>
  </si>
  <si>
    <t>SABONETEIRA PLÁSTICA TIPO DISPENSER PARA SABONETE LIQUIDO COM RESERVATÓRIO 800 A 1500 ML, INCLUSO FIXAÇÃO.</t>
  </si>
  <si>
    <t>TOALHEIRO PLÁSTICO TIPO DISPENSER PARA PAPEL TOALHA INTERFOLHADO - FORNECIMENTO E INSTALAÇÃO.</t>
  </si>
  <si>
    <t>CILINDRO DE AÇO COM GÁS GLP CAPACIDADE 45 KG</t>
  </si>
  <si>
    <t>PIG-TAIL DE BORRACHA P-45 / P-90 - 500MM</t>
  </si>
  <si>
    <t>VÁLVULA DE ESFERA TRIPARTIDA COM ROSCA NPT, CLASSE 300LBS - 3/4''</t>
  </si>
  <si>
    <t>JOELHO 90 GRAUS, EM FERRO GALVANIZADO, CONEXÃO ROSQUEADA, DN 20 (3/4"), INSTALADO EM RAMAIS E SUB-RAMAIS DE GÁS - FORNECIMENTO E INSTALAÇÃO. AF_12/2015</t>
  </si>
  <si>
    <t>LUVA DE REDUÇÃO, EM FERRO GALVANIZADO, 3/4" X 1/2", CONEXÃO ROSQUEADA, INSTALADO EM RAMAIS E SUB-RAMAIS DE GÁS - FORNECIMENTO E INSTALAÇÃO. AF_12/2015</t>
  </si>
  <si>
    <t>ALVENARIA DE VEDAÇÃO COM TIJOLO CERÂMICO FURADO, ESP.14CM, PARA REVESTIMENTO, INCLUSIVE ARGAMASSA PARA ASSENTAMENTO</t>
  </si>
  <si>
    <t>CHAPISCO COM ARGAMASSA, TRAÇO 1:2:3 (CIMENTO, AREIA E PEDRISCO), APLICADO COM COLHER, ESP.5MM. PREPARO MECÂNICO</t>
  </si>
  <si>
    <t>PINTURA ESMALTE EM ALVENARIA COM REBOCO, DUAS (2) DEMÃOS, EXCLUSIVE SELADOR ACRÍLICO E MASSA ACRÍLICA CORRIDA (PVA)</t>
  </si>
  <si>
    <t>REBOCO COM ARGAMASSA, TRAÇO 1:2:8 (CIMENTO, CAL E AREIRA), ESP. 20MM, APLICAÇÃO MANUAL, PREPARO MECÂNICO</t>
  </si>
  <si>
    <t>CONTRAPISO DESEMPENADO COM ARGAMASSA , TRAÇO 1:3 (CIMENTO E AREIA) ESP. 50MM</t>
  </si>
  <si>
    <t>LAJE 10CM MACIÇA DE CONCRETO 20MPA, COM ARMAÇÃO, FORMA RESINADA, ESCORAMENTO E DESFORMA.</t>
  </si>
  <si>
    <t>NIPLE, EM FERRO GALVANIZADO, CONEXÃO ROSQUEADA, DN 15 (1/2"), INSTALADO EM RAMAIS E SUB-RAMAIS DE GÁS - FORNECIMENTO E INSTALAÇÃO. AF_12/2015</t>
  </si>
  <si>
    <t>NIPLE, EM FERRO GALVANIZADO, CONEXÃO ROSQUEADA, DN 20 (3/4"), INSTALADO EM RAMAIS E SUB-RAMAIS DE GÁS - FORNECIMENTO E INSTALAÇÃO. AF_12/2015</t>
  </si>
  <si>
    <t xml:space="preserve">NIPLE, EM FERRO GALVANIZADO, CONEXÃO ROSQUEADA, DN 32 (1 1/4"), INSTAL NIPLE, EM FERRO GALVANIZADO, CONEXÃO ROSQUEADA, DN 32 (1 1/4"),         AF_12/2015         </t>
  </si>
  <si>
    <t>PLACA FOTOLUMINESCENTE "P2" - D = 300 MM (PROIBIDO PRODUZIR CHAMA)</t>
  </si>
  <si>
    <t>PLACA DE SINALIZACAO DE SEGURANCA CONTRA INCENDIO, FOTOLUMINESCENTE, QUADRADA, *20 X 20* CM, EM PVC *2* MM ANTI-CHAMAS PROIBIDO FUMAR E GAS INFLAMAVEL (SIMBOLOS, CORES E PICTOGRAMAS CONFORME NBR 13434)</t>
  </si>
  <si>
    <t>PLACA DE INDICATIVA DE "EXTINTOR" EM PVC, DIM.: 20 X 20 CM</t>
  </si>
  <si>
    <t>TUBO DE AÇO GALVANIZADO COM COSTURA, CLASSE MÉDIA, CONEXÃO ROSQUEADA, DN 20 (3/4"), INSTALADO EM RAMAIS E SUB-RAMAIS DE GÁS - FORNECIMENTO E INSTALAÇÃO</t>
  </si>
  <si>
    <t>TÊ, EM FERRO GALVANIZADO, CONEXÃO ROSQUEADA, DN 20 (3/4"), INSTALADO RAMAIS E SUB-RAMAIS DE GÁS - FORNECIMENTO E INSTALAÇÃO. AF_12/2015</t>
  </si>
  <si>
    <t>REGULADOR DE BAIXA PRESSÃO, D=15MM, TIPO FISHER, CLASSE 300, 2º ESTÁGIO (INSTALAÇÃO GÁS)</t>
  </si>
  <si>
    <t>REDUÇÃO 1/2" X 1/4"</t>
  </si>
  <si>
    <t>LIMPEZA FINAL DA OBRA</t>
  </si>
  <si>
    <t>M2</t>
  </si>
  <si>
    <t>M3</t>
  </si>
  <si>
    <t>KG</t>
  </si>
  <si>
    <t>CJ</t>
  </si>
  <si>
    <t>Subtotal item 1</t>
  </si>
  <si>
    <t xml:space="preserve">Subtotal item 3 </t>
  </si>
  <si>
    <t xml:space="preserve">Subtotal item 11 </t>
  </si>
  <si>
    <t xml:space="preserve">Subtotal item 12 </t>
  </si>
  <si>
    <t>VIDRO TEMPERADO INCOLOR , ESPESSURA 6MM, FORNECIMENTO E INSTALACAO, INCLUSIVE MASSA PARA VEDACAO (SECRETARIA)</t>
  </si>
  <si>
    <t xml:space="preserve">PLANEJAMENTO - CRONOGRAMA FÍSICO FINANCEIRO </t>
  </si>
  <si>
    <t>COMPOSIÇÃO DE CUSTOS UNITÁRIOS</t>
  </si>
  <si>
    <t>MEMÓRIA ANALITICO DE CALCULO DE QUANTITATIVOS</t>
  </si>
  <si>
    <t>DATA:</t>
  </si>
  <si>
    <t>DESCRIÇÃO</t>
  </si>
  <si>
    <t xml:space="preserve">UNIDADE: </t>
  </si>
  <si>
    <t xml:space="preserve">UN. </t>
  </si>
  <si>
    <t>QNT. TOTAL:</t>
  </si>
  <si>
    <t xml:space="preserve">Memória de Calculo discriminada: será utilizado apenas 1 placa de obra. </t>
  </si>
  <si>
    <t>ESQ-POR-036</t>
  </si>
  <si>
    <t>C2672</t>
  </si>
  <si>
    <t>IMPERMEABILIZACAO DE ALVENARIA COM EMULSÃO ASFALTICA, DUAS DEMAOS, TRÊS PRIMEIRAS FIADAS INTERNO E EXTERNO (H=0,60M).</t>
  </si>
  <si>
    <t>BEBEDOURO EMPRESARIAL BDF300 IBBL/EQUIVALENTE (ACESSIVEL)</t>
  </si>
  <si>
    <t>10.47.09</t>
  </si>
  <si>
    <t>SUDECAP</t>
  </si>
  <si>
    <t>BEBEDOURO INDUSTRIAL SUSPENSO, INOX, 200L</t>
  </si>
  <si>
    <t>COMP. 03</t>
  </si>
  <si>
    <t>COMP. 04</t>
  </si>
  <si>
    <t>COMP. 05</t>
  </si>
  <si>
    <r>
      <t xml:space="preserve">Descrição: </t>
    </r>
    <r>
      <rPr>
        <sz val="10"/>
        <color rgb="FF000000"/>
        <rFont val="Arial"/>
        <family val="2"/>
      </rPr>
      <t>BEBEDOURO INDUSTRIAL SUSPENSO, INOX, 200L</t>
    </r>
  </si>
  <si>
    <t>AUXILIAR DE BOMBEIRO</t>
  </si>
  <si>
    <t>H</t>
  </si>
  <si>
    <t>Fonte de Coeficientes: 10.47.09 SUDECAP 02/2020</t>
  </si>
  <si>
    <t>REGULADOR DE ALTA PRESSÃO, D=28MM, TIPO FISHER, CLASSE 300, 1º ESTÁGIO (INSTALAÇÃO GÁS)</t>
  </si>
  <si>
    <t xml:space="preserve">TAMPÃO OU CAP D=3/4" EM AÇO CARBONO </t>
  </si>
  <si>
    <t>PORTA EM MADEIRA DE LEI REVESTIDA EM LAMINADO MELAMÍNICO, COM MARCO EM ALUMÍNIO ANODIZADO NATURAL, TARJETA LIVRE/OCUPADO E DOBRADIÇAS - 60 X 165 CM</t>
  </si>
  <si>
    <t>COMP.01</t>
  </si>
  <si>
    <t>COMP. 06</t>
  </si>
  <si>
    <t xml:space="preserve">SISTEMA DE VEDAÇÃO VERTICAL INTERNO E EXTERNO </t>
  </si>
  <si>
    <t>OBRA: REFORMA E.M. JOSÉ MIGUEL MUAHAD</t>
  </si>
  <si>
    <t>ENDEREÇO: PRAÇA PREFEITO PAULO CARVALHO, 100 - BARRA - MURIAÉ/MG</t>
  </si>
  <si>
    <t>PLANILHA ORÇAMENTÁRIA DE CUSTOS</t>
  </si>
  <si>
    <t>DEMOLIÇÕES E REMOÇÕES</t>
  </si>
  <si>
    <t>Subtotal item 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</si>
  <si>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</si>
  <si>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</si>
  <si>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</si>
  <si>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</si>
  <si>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</si>
  <si>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</si>
  <si>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</si>
  <si>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</si>
  <si>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</si>
  <si>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</si>
  <si>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</si>
  <si>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</si>
  <si>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DEMOLIÇÃO DE ALVENARIA DE TIJOLO E BLOCO SEM APROVEITAMENTO DO MATERIAL, INCLUSIVE AFASTAMENTO</t>
  </si>
  <si>
    <t>DEM-ALV-005</t>
  </si>
  <si>
    <t>DEMOLIÇÃO DE DIVISÓRIA DE PEDRAS (MÁRMORE, GRANITO, ARDÓSIA, MARMORITE), INCLUSIVE AFASTAMENTO</t>
  </si>
  <si>
    <t>DEM-DIV-005</t>
  </si>
  <si>
    <t>DEMOLIÇÃO DE PAVIMENTAÇÃO COM PRÉ-MOLDADO DE CONCRETO (CALÇADA NO ENTORNO E ÁREA DO PARQUE)</t>
  </si>
  <si>
    <t>DEM-PAV-005</t>
  </si>
  <si>
    <t>DEMOLIÇÃO DE PISO CERÂMICO OU LADRILHO HIDRÁULICO, INCLUSIVE AFASTAMENTO</t>
  </si>
  <si>
    <t>DEM-PIS-010</t>
  </si>
  <si>
    <t>DEMOLIÇÃO DE PISO CIMENTADO OU CONTRAPISO DE ARGAMASSA ESPESSURA MÁXIMA DE 10CM, INCLUSIVE AFASTAMENTO</t>
  </si>
  <si>
    <t>DEM-PIS-005</t>
  </si>
  <si>
    <t>DEMOLIÇÃO DE RODAPÉ EM GERAL, INCLUSIVE ARGAMASSA DE ASSENTAMENTO</t>
  </si>
  <si>
    <t>DEM-ROD-005</t>
  </si>
  <si>
    <t xml:space="preserve">RETIRADA DE SOLEIRA DE MÁRMORE OU GRANITO </t>
  </si>
  <si>
    <t>DEM-SOL-005</t>
  </si>
  <si>
    <t>DEMOLIÇÃO DE REVESTIMENTO CERÂMICO, AZULEJO OU LADRILHO HIDRÁULICO INCLUSIVE AFASTAMENTO</t>
  </si>
  <si>
    <t>DEM-REV-010</t>
  </si>
  <si>
    <t>REMOÇÃO DE PORTA OU JANELA INCLUSIVE MARCO E ALISAR, INCLUSIVE AFASTAMENTO E EMPILHAMENTO</t>
  </si>
  <si>
    <t>DEM-POR-005</t>
  </si>
  <si>
    <t>DEM-PEI-005</t>
  </si>
  <si>
    <t>RETIRADA DE PEITORIL DE MÁRMORE OU GRANITO</t>
  </si>
  <si>
    <t>REMOÇÃO DE PORTA OU JANELA METÁLICA, INCLUSIVE AFASTAMENTO</t>
  </si>
  <si>
    <t>DEM-POR-030</t>
  </si>
  <si>
    <t>REMOÇÃO DE BANCADA DE PEDRA (MÁRMORE, GRANITO, ARDÓSIA, MARMORITE, ETC.)</t>
  </si>
  <si>
    <t>DEM-BAN-005</t>
  </si>
  <si>
    <t>REMOÇÃO DE LOUÇAS, DE FORMA MANUAL, SEM REAPROVEITAMENTO.</t>
  </si>
  <si>
    <t>REMOÇÃO DE METAIS COMUNS (CONDUÍTE, SIFÃO, REGISTRO, TORNEIRAS)</t>
  </si>
  <si>
    <t>DEM-MET-005</t>
  </si>
  <si>
    <t>REMOÇÃO DE RAÍZES REMANESCENTES DE TRONCO DE ÁRVORE COM DIÂMETRO MAIOR OU IGUAL A 0,40M E MENOR QUE 0,60M</t>
  </si>
  <si>
    <t>REMOÇÃO E REASSENTAMENTO DE ESQUADRIA DE FERRO</t>
  </si>
  <si>
    <t>LETRAS DE AÇO INOX 25X25 CM, "E.M. JOSÉ MIGUEL MUAHAD".</t>
  </si>
  <si>
    <t>DUCHA HIGIÊNICA ELÉTRICA 3T 4300W COM REGISTRO - LORENZETTI</t>
  </si>
  <si>
    <t>NET ELÉTRICA -  Consulta online</t>
  </si>
  <si>
    <t>CASA MATTOS - Consulta online</t>
  </si>
  <si>
    <t xml:space="preserve">TAMOYO -  Consulta online </t>
  </si>
  <si>
    <t>I1180</t>
  </si>
  <si>
    <t>FITA DE VEDAÇÃO</t>
  </si>
  <si>
    <t>I0043</t>
  </si>
  <si>
    <t>AJUDANTE DE ENCANADOR</t>
  </si>
  <si>
    <t>ENCANADOR</t>
  </si>
  <si>
    <t>I2320</t>
  </si>
  <si>
    <t>Fonte de Preço : COTAÇÃO - C3513 SEINFRA 026.1</t>
  </si>
  <si>
    <t>Fonte de Coeficientes: C3513 SEINFRA 026.1</t>
  </si>
  <si>
    <t>COMP.06</t>
  </si>
  <si>
    <t>GRADE EM FERRO CHATO 1 1/4" X 1/2" -</t>
  </si>
  <si>
    <t>C2839</t>
  </si>
  <si>
    <t>1.2</t>
  </si>
  <si>
    <t>1.3</t>
  </si>
  <si>
    <t>REGULARIZAÇÃO DO TERRENO ONDE SERÁ INSTALADO PARQUE - QUANTITATIVO RETIRADO DE PROJETO</t>
  </si>
  <si>
    <r>
      <t>(10,60+16,10+12,00+6,00) * 2,20 = 59,13M</t>
    </r>
    <r>
      <rPr>
        <b/>
        <sz val="9"/>
        <color rgb="FF000000"/>
        <rFont val="Arial"/>
        <family val="2"/>
      </rPr>
      <t>²</t>
    </r>
  </si>
  <si>
    <t>ABRIR NOVA PORTA NA RECEPÇÃO DA DIREÇÃO: 0,90*2,10*0,15=0,28M³</t>
  </si>
  <si>
    <t>ABRIR BALCÃO DE ATENDIMENTO: 0,30*1,00*0,15=0,05M³</t>
  </si>
  <si>
    <t>ABERTURA COZINHA E ARQUIVO: (0,55+0,25+1,55+0,76)*3,00*0,15=1,39 + [(0,65+0,65)*0,90*0,15 = 1,39 + 0,17 = 1,56M³</t>
  </si>
  <si>
    <t>ABERTURA DE PORTA NOVO ARQUIVO: 0,80*2,10*0,15=0,25M³</t>
  </si>
  <si>
    <t xml:space="preserve">DEMOLIÇÃO MURO P/ NOVA ÁREA DE PARQUE: 3,76*3,00*0,15=1,70M³ </t>
  </si>
  <si>
    <t>DEMOLIÇÃO MURETA ABRUGO DE GÁS: (1,90+0,96)*0,60*0,15= 0,25M³</t>
  </si>
  <si>
    <t>DEMOLIÇÕES SUPERVISAO E COORDENAÇÃO: (4,30+3,30+2,90+2,90+4,70+3,25)*3,07*0,15= 9,83 - [(0,90*2,0)+(0,90*2,10)+(0,70*2,10)+(1,55*1,20)+(0,95*0,60)+</t>
  </si>
  <si>
    <t>(1,05*0,60)+(1,95*1,30) *0,15] = 0,28+0,28+0,22+0,27+0,09+0,12+0,09 = 1,35M³ =&gt; 9,83-1,35 = 8,48M³</t>
  </si>
  <si>
    <t>DEMOLIÇÃO PAREDE DML: 2,75*0,15*3,07=1,26M³</t>
  </si>
  <si>
    <t>PORTA P/ NOVA DESPENSA FRIA: 0,80*2,10*0,15=0,25M³</t>
  </si>
  <si>
    <t>CIRCULAÇÃO DAS DESPENSAS: 1,00*3,07*0,15=0,46M³</t>
  </si>
  <si>
    <t>REDUÇÃO DE ALTURA DO PASSA PRATO: 1,86*0,40*0,15=0,11M³</t>
  </si>
  <si>
    <t>ENTRADA PARA NOVO CORREDOR DE SERVIÇO: 0,90*2,10*0,15=0,28M³</t>
  </si>
  <si>
    <t>DEMOLIÇÃO PAREDE P/ BAN. PNE: 1,15*3,07*0,15=0,52M³</t>
  </si>
  <si>
    <t>ABERTURA PARA NOVA AREA DE SERVIÇO: 2,05*0,15*3,07=0,94M³</t>
  </si>
  <si>
    <t>MURETA NA ENTRADA: (1,29+3,30+1,56)*0,60*0,15=0,55M³</t>
  </si>
  <si>
    <t>MURETA NOS BANHEIROS: (1,50+1,50)*1,75*0,15=0,78M³</t>
  </si>
  <si>
    <t>DEMOLIÇÃO PAREDE DO DEPÓSITO: (2,05*3,07*0,15)-(0,80*2,10*0,15)=0,94-0,28= 0,66M³</t>
  </si>
  <si>
    <t>DEMOLIÇÃO P/ ABERTURA JANELA DO DEPOSITO: 1,80*1,25*0,15=0,33M³</t>
  </si>
  <si>
    <t xml:space="preserve">TOTAL GERAL: </t>
  </si>
  <si>
    <t>CALÇADA ENTORNO DA EDIFICAÇÃO: 97,61M²</t>
  </si>
  <si>
    <t>ÁREA DO PARQUE ANTIGO: 58,23M²</t>
  </si>
  <si>
    <r>
      <t>ÁREA DESCOBERTA AREA DE SERVIÇO: 40,05M</t>
    </r>
    <r>
      <rPr>
        <b/>
        <sz val="9"/>
        <color rgb="FF000000"/>
        <rFont val="Arial"/>
        <family val="2"/>
      </rPr>
      <t>²</t>
    </r>
  </si>
  <si>
    <t>TOTAL GERAL:</t>
  </si>
  <si>
    <t>SALAS DE AULA 01,02,03,04,05,06,07,08,09: 36,37*9 = 327,33M²</t>
  </si>
  <si>
    <t>DEPÓSITO: 7,53M²</t>
  </si>
  <si>
    <t>CIRCULAÇÃO SALAS: 51,25M²</t>
  </si>
  <si>
    <t>BANHEIROS: 17,62*2= 35,24M²</t>
  </si>
  <si>
    <t>PÁTIO+ CIRC.: 110,15M²</t>
  </si>
  <si>
    <t>SALA DO SONO: 33,32M²</t>
  </si>
  <si>
    <t>BERÇÁRIO: 54,43M²</t>
  </si>
  <si>
    <t>BAN. COORDENAÇÃO: 3,77M²</t>
  </si>
  <si>
    <t>SUPERVISÃO: 5,35M²</t>
  </si>
  <si>
    <t>COORDENAÇÃO: 11,34M²</t>
  </si>
  <si>
    <t>SALA PROFESSORES:  12,61M²</t>
  </si>
  <si>
    <t>COZINHA: 32,59M²</t>
  </si>
  <si>
    <t>DML: 3,57M²</t>
  </si>
  <si>
    <t>DESPENSA: 5,10M²</t>
  </si>
  <si>
    <t>SALA: 5,98M²</t>
  </si>
  <si>
    <t>CIRC. DE DESPENSA: 4,00M²</t>
  </si>
  <si>
    <t>ÁREA DE SERVIÇO: 4,63M²</t>
  </si>
  <si>
    <t>2.15</t>
  </si>
  <si>
    <t>2.16</t>
  </si>
  <si>
    <t>2.17</t>
  </si>
  <si>
    <t>DEPÓSITO: 3,68+3,68+2,05+1,25= 10,66M</t>
  </si>
  <si>
    <t>CIRCULAÇÃO SALAS: (21,18*2) - (11*0,80) + 1,25 = 42,36 - 8,80 = 33,56 + 1,25M= 34,81M</t>
  </si>
  <si>
    <t>PÁTIO+ CIRC.: 6,75+3,40+7,80+6,80+4,30+3,60+2,25+0,45 = 35,35M</t>
  </si>
  <si>
    <t>SALA DO SONO: 9,55+0,70+1,18+2,35+7,67+3,85= 25,30M</t>
  </si>
  <si>
    <t>BERÇÁRIO: 9,55+5,70+9,55+4,90= 29,70M</t>
  </si>
  <si>
    <t>SUPERVISÃO: 2,90+2,10+1,85+1,85 = 8,70M</t>
  </si>
  <si>
    <t>COORDENAÇÃO: 3,01+3,25+1,90+1,45+1,10+3,90 = 14,61M</t>
  </si>
  <si>
    <t>SALA DOS PROFESSORES: 3,80+2,75+3,00+2,75= 12,30M</t>
  </si>
  <si>
    <t>DML: 1,30+2,75+2,75+0,60=11,45M</t>
  </si>
  <si>
    <t>SALA: 3,15+3,15+1,90+1,10= 9,30M</t>
  </si>
  <si>
    <t>CIRCULAÇÃO DESPENSA: 1,00+ 2,20+3,30= 6,50M</t>
  </si>
  <si>
    <t>DESPENSA: 2,55+2,55+2,00+1,20= 8,30M</t>
  </si>
  <si>
    <t>22*0,80 = 17,60M</t>
  </si>
  <si>
    <t>2*0,70=1,40M</t>
  </si>
  <si>
    <t>1*,85 = 0,85M</t>
  </si>
  <si>
    <t>2*0,65= 1,30M</t>
  </si>
  <si>
    <t>DIVISÓRIAS DOS BANHEIROS: (1,25+1,25+1,25+1,25+1,28+1,28+1,28+1,28+0,53+0,53+0,53+0,48+0,53+0,53+0,53+0,48) *1,75 = 24,96M²</t>
  </si>
  <si>
    <t>IDEM ÁREA DE DEMOLIÇÃO DE PISO = 708,19M²</t>
  </si>
  <si>
    <t>PASTILHAS CIRCULAÇÃO SALAS: 34,81*1,70= 59,17M²</t>
  </si>
  <si>
    <t>PASTILHAS CIRCULAÇÃO E PÁTIO: 35,35*1,70= 60,10M²</t>
  </si>
  <si>
    <t>AZULEJOS DOS BANHEIROS: (7,50+7,50+2,35+2,35)*3,07= 60,47 - (0,80*2,10)-(2,05*0,60)= 60,47-1,68-1,23= 57,56 *2 = 115,12M²</t>
  </si>
  <si>
    <r>
      <t>AZULEJOS COZINHA: (6,05+6,05+5,30+5,30)*3,07= 69,69M² - [3*(0,80*2,10)]-(1,50*2,50)-(1,83*1,20)= 69,69-5,04-3,75-2,20= 58,70M</t>
    </r>
    <r>
      <rPr>
        <b/>
        <sz val="9"/>
        <color rgb="FF000000"/>
        <rFont val="Arial"/>
        <family val="2"/>
      </rPr>
      <t>²</t>
    </r>
  </si>
  <si>
    <t>AZULEJOS SALA: (1,90+2,15)*3,07= 12,43M²</t>
  </si>
  <si>
    <t>AZULEJOS BARRAMENTO FACHADA: (9,50+7,80+10,00+9,85+25,00)*1,15= 71,47M²</t>
  </si>
  <si>
    <t>REMOÇÃO DE QUADRO NEGRO , INCLUSIVE AFASTAMENTO</t>
  </si>
  <si>
    <t>DEM-QUA-005</t>
  </si>
  <si>
    <t>22 PORTAS (0,80*2,10)= 36,96M²</t>
  </si>
  <si>
    <t>01 PORTA (0,70*2,10) = 1,47M²</t>
  </si>
  <si>
    <t>01 PORTA (0,60*2,10)= 1,26M²</t>
  </si>
  <si>
    <t>02 PORTAS (0,80*1,10)= 1,76M²</t>
  </si>
  <si>
    <t>2.18</t>
  </si>
  <si>
    <t>REMOÇÃO DE PINTURA OLEO OU ESMALTE</t>
  </si>
  <si>
    <t xml:space="preserve">REMOÇÃO DE REASSENTAMENTO DE BANCADA DE MARMORE OU GRANITO </t>
  </si>
  <si>
    <t>2.19</t>
  </si>
  <si>
    <t>2.20</t>
  </si>
  <si>
    <t>2.21</t>
  </si>
  <si>
    <t>2.22</t>
  </si>
  <si>
    <t xml:space="preserve">REMOÇÃO DE ARVORES COM DIAMETRO MAIOR OU IGUAL 0,60M </t>
  </si>
  <si>
    <t>2.23</t>
  </si>
  <si>
    <t>10 PORTAS (0,70*1,60) = 11,20M²</t>
  </si>
  <si>
    <t>BASCULA DA COORDENAÇÃO (JV-02) = 0,95*0,60=0,57M²</t>
  </si>
  <si>
    <t>BAN. COORDENAÇÃO (JV-03)= 1,05*0,60=0,63M²</t>
  </si>
  <si>
    <t>JANELA SUPERVISÃO (JV-01)= 1,55*1,20=1,86M²</t>
  </si>
  <si>
    <t>PORTA ENTRADA RECEPÇÃO (PV-02)=0,85*2,10=1,79M²</t>
  </si>
  <si>
    <t>JANELA SALA 03 (JV-04)= 1,45*1,16=1,68M²</t>
  </si>
  <si>
    <t>PORTA COZINHA CONSELHO (PV-05)=0,65*2,10=1,37M²</t>
  </si>
  <si>
    <t>DEMOLIÇÃO MURETA VARANDA CONSELHO: 3,36*0,60*0,15=0,30M³</t>
  </si>
  <si>
    <t>PORTAO SUPERVISAO (PO-01)= 0,80*2,50=2,00M²</t>
  </si>
  <si>
    <t>PORTAO COORDENAÇÃO (PO-02)=0,80*2,50=2,00M²</t>
  </si>
  <si>
    <t>PORTAO ENTRADA CONSELHO= 1,25*2,10=2,62M²</t>
  </si>
  <si>
    <t>PORTAOZINHO AREA EXTERNA CONSELHO= 0,60*2,10=1,26M²</t>
  </si>
  <si>
    <t>BASCULA DML (JÁ-05)= 1,00*0,60=0,60M²</t>
  </si>
  <si>
    <t>BASCULA DEPOSITO (JA-04)= 1,80*0,60=1,08M²</t>
  </si>
  <si>
    <t>JANELA COORDENAÇÃO E SALA PROF. (JA-08)= (1,95*1,30)*2=5,07M²</t>
  </si>
  <si>
    <t>TOTAL GERAL=</t>
  </si>
  <si>
    <t>PORTAO DA SALA DE INFORMÁTICA: 0,90*2,10=1,89M²</t>
  </si>
  <si>
    <t>GRADES SALA DE INFORMÁTICA: (2,10*1,25)*2=5,25M²</t>
  </si>
  <si>
    <t>PORTAO CORREDOR (PO-04): 2,05*1,15=2,36M²</t>
  </si>
  <si>
    <t>PORTÃO DE ENTRADA (PO-05): 2,00*2,50=5,00M²</t>
  </si>
  <si>
    <t>PORTAO AREA NOVA PARQUE (PO-06): 3,20*2,50=8,00M²</t>
  </si>
  <si>
    <t>GRADE SALA (JA-08): 2,00X1,35=2,70M²</t>
  </si>
  <si>
    <t>REMOÇÃO DE ESTRUTURA METÁLICA CHUMBADA EM CONCRETO (GRADES DE JANELA E GRADIS EXTERNOS)</t>
  </si>
  <si>
    <t>SALAS DE AULA 01,02,03,04,05,06,07,08,09: (4,85+7,50+4,05+7,50) *9= 215,10M</t>
  </si>
  <si>
    <t>REVESTIMENTO ACIMA DO TANQUE: 1,20*0,50= 0,60M²</t>
  </si>
  <si>
    <t>BANCADAS SALA DE INFORMÁTICA: (0,60*6,42)+(0,60*3,20) = 3,85+1,92 = 5,77,M²</t>
  </si>
  <si>
    <t>GRADIL PARA ABRIGO DE GÁS: (0,96+1,90)*2,00= 5,72M²</t>
  </si>
  <si>
    <t>GRADIL NA FACHADA: (1,29+3,30+1,56)*2,00= 12,30M²</t>
  </si>
  <si>
    <t>GRADES DE JANELA:  JA - 08 = 2,00*1,35 = 2,70M²</t>
  </si>
  <si>
    <t xml:space="preserve">                                          JV-01 = (1,75*1,40)=2,45M²</t>
  </si>
  <si>
    <t xml:space="preserve">                                          JV-02= ( 1,15*0,80)= 0,92M²</t>
  </si>
  <si>
    <t xml:space="preserve">                                          JV-03=(1,25*0,80)=1,00M²</t>
  </si>
  <si>
    <t>GRADIL DO CONSELHO TUTELAR: (2,28*2,00)+(2,56*2,00)+(2,81*2,00)+(2,28*2,00)+(3,36*2,00) = 4,56+5,12+5,62+4,56+6,72 = 26,58M²</t>
  </si>
  <si>
    <t>GRADE DO PASSA PRATO: (1,83*1,10)=2,01M²</t>
  </si>
  <si>
    <t xml:space="preserve">                                          JV-04= (1,65*1,36)= 2,24M²</t>
  </si>
  <si>
    <t>BANCADAS DOS BANHEIROS: (0,55*1,33)* 2= 0,73*2=1,46M²</t>
  </si>
  <si>
    <t>BANCADAS DE COZINHA: 3.15* 0,57= 1,80M²</t>
  </si>
  <si>
    <t>DETALHE ATRAS DA PORTA DA COZINHA: 0,30*030=0,09M²</t>
  </si>
  <si>
    <t>BANHEIROS: 4 BACIAS SANITARIAS EM CADA = 8 UNIDADES</t>
  </si>
  <si>
    <t xml:space="preserve">                         2 CUBAS DE EMBUTIR EM CADA = 4 UNIDADES</t>
  </si>
  <si>
    <t>ÁREA DE SERVIÇO: 1 TANQUE</t>
  </si>
  <si>
    <t>BANHEIRO COORDENAÇÃO: 1 VASO SANITARIO</t>
  </si>
  <si>
    <t xml:space="preserve">                                                       1 PIA</t>
  </si>
  <si>
    <t>BERÇARIO: 2,20*0,60=1,32M²</t>
  </si>
  <si>
    <t>ÁREA EXTERNA: 1 PIA LAVATORIO</t>
  </si>
  <si>
    <t>CONSELHO TUTELAR: 1 TANQUE</t>
  </si>
  <si>
    <t>BANHEIROS: 4 BARRAS DE APOIO</t>
  </si>
  <si>
    <t xml:space="preserve">                         4 TORNEIRAS</t>
  </si>
  <si>
    <t>ÁREA DE SERVIÇO: 2 TORNEIRAS</t>
  </si>
  <si>
    <t xml:space="preserve">                         2 CHUVEIROS</t>
  </si>
  <si>
    <t>BANHEIRO COORDENAÇÃO: 1 TORNEIRA</t>
  </si>
  <si>
    <t xml:space="preserve">                                                       1 CHUVEIRO</t>
  </si>
  <si>
    <t>ÁREA EXTERNA: 1 TORNEIRA</t>
  </si>
  <si>
    <t>CONSELHO TUTELAR: 1 TORNEIRA</t>
  </si>
  <si>
    <t>BERÇÁRIO: 1 CHUVEIRO</t>
  </si>
  <si>
    <t xml:space="preserve">PÁTIO/ BEBEDOURO: 3 TORNEIRAS </t>
  </si>
  <si>
    <t>REMOÇÃO DE 2 PALMEIRAS E 1 ARVORE NA AREA NOVA DO PARQUE</t>
  </si>
  <si>
    <t>REMOÇÃO DO QUADRO NEGRO DE TODAS AS SALAS: 9*(1,20*3,00)=32,40</t>
  </si>
  <si>
    <t>REMOÇÃO BARRAMENTO DAS SALAS DE AULA (H=1,63M): (7,50*1,63)*2=24,45M²</t>
  </si>
  <si>
    <t xml:space="preserve">                                                                                                               (4,85*1,08)*2=16,95M² -&gt; (24,45+16,95)*9=41,40*9=372,60M²</t>
  </si>
  <si>
    <t>PASTILHAS DEPÓSITO FIM DO CORREDOR= (3,68+3,68+2,05+1,25)*1,70=18,12M²</t>
  </si>
  <si>
    <t>BERÇÁRIO: (9,55+9,55+4,90)*1,63=24,00*1,63= 39,12M² + (5,70*1,08)=  39,12+6,15= 45,27M²</t>
  </si>
  <si>
    <t>SALA DO SONO: (9,55+0,70+1,00+2,35+7,67)*1,63 = 34,67M² + (3,85*1,08)=  34,67+4,16=38,83M²</t>
  </si>
  <si>
    <t>CONSELHO TUTELAR: (2,70+3,64+1,90+2,00)+(2,47+2,13+2,13+1,67)+(2,32+2,13+2,13+1,52)+(1,90+1,55+2,00+2,05)+(0,20+1,00+1,00+2,50+2,70+3,50)+(1,55+1,55+1,77+1,77)+(1,80+0,60+0,92+2,71)*1,60= 92,50M²</t>
  </si>
  <si>
    <t>Fonte de Coeficientes: PMM</t>
  </si>
  <si>
    <t>COMP.02</t>
  </si>
  <si>
    <r>
      <rPr>
        <b/>
        <sz val="10"/>
        <color rgb="FF000000"/>
        <rFont val="Arial"/>
        <family val="2"/>
      </rPr>
      <t xml:space="preserve">Descrição: </t>
    </r>
    <r>
      <rPr>
        <sz val="10"/>
        <color rgb="FF000000"/>
        <rFont val="Arial"/>
        <family val="2"/>
      </rPr>
      <t>DEMOLIÇÃO DE BEBEDOURO EM GRANITO - (INCLUSIVE AFASTAMENTO)</t>
    </r>
  </si>
  <si>
    <t>2.24</t>
  </si>
  <si>
    <t>DEMOLIÇÃO DE BEBEDOURO EM GRANITO - (INCLUSIVE AFASTAMENTO)</t>
  </si>
  <si>
    <t>REMOVER BEBEDOURO NO PÁTIO</t>
  </si>
  <si>
    <t>VERGA PRÉ-MOLDADA EM CONCRETO ARMADO FCK = 15 MPA - 10X10CM, PARA JANELAS COM MAIS DE 1,5 M DE VÃO.</t>
  </si>
  <si>
    <t>(1,00+0,95+1,05+1,00+0,60+0,60+1,00+1,00+1,20)</t>
  </si>
  <si>
    <t>(1,80+1,76)</t>
  </si>
  <si>
    <t>VERGA PRÉ-MOLDADA  EM CONCRETO ARMADO FCK = 15 MPA - 10X10CM, PARA PORTAS COM MAIS DE 1,5 M DE VÃO</t>
  </si>
  <si>
    <t>23*0,80=18,40</t>
  </si>
  <si>
    <t>03*0,90=2,70  -&gt; 18,40+2,70=21,10</t>
  </si>
  <si>
    <t>1,60+3,25=4,85</t>
  </si>
  <si>
    <t>FECHAMENTO DAS 3 PORTAS NA DESPENSA: 3*(0,80*2,10)= 5,04M²</t>
  </si>
  <si>
    <t xml:space="preserve">                                                    [(1,20*3,07)-(0,80*2,10)] *2 = 3,68-1,68=2,00M²</t>
  </si>
  <si>
    <t xml:space="preserve">                                                    (0,90*1,20)=1,89M²</t>
  </si>
  <si>
    <t>FECHAMENTO NA SALA 05: 7,50*3,07= 23,02M²</t>
  </si>
  <si>
    <t>PAREDE PARA NOVO BANHEIRO PNE: (2,90*3,07)= 8,90M²</t>
  </si>
  <si>
    <t xml:space="preserve">                                                                         (0,90*3,07)= 2,76M²</t>
  </si>
  <si>
    <t xml:space="preserve">                                                                          [(1,00+1,10)*3,07]-(0,90*2,10)= 6,44-1,89=4,55M²</t>
  </si>
  <si>
    <t>MURETA PARA BANCOS: 4*(0,40*0,50)= 0,80M²</t>
  </si>
  <si>
    <t>MURETAS NO PATIO: (3,50+3,50)*1,05= 7,35M²</t>
  </si>
  <si>
    <t>FECHAMENTO PARA BANHEIRO NO BERÇÁRIO: [(3,90+2,12)*3,07]-(0,80*2,10)=  18,48-1,68=16,80M²</t>
  </si>
  <si>
    <t xml:space="preserve">                                                                                           (0,90*3,07)= 2,76M²</t>
  </si>
  <si>
    <t>MURETAS PARA AREA DE BANHO: (1,75*0,80)+(1,75*0,65)*2= 1,40+1,14= 2,54M²</t>
  </si>
  <si>
    <t xml:space="preserve">                                                                 (1,00*0,80)+(1,00*0,65)= 0,80+0,65= 1,45M²</t>
  </si>
  <si>
    <t>CONSELHO TUTELAR: (2,13+2,81+2,55+2,13)*3,00= 28,86M²</t>
  </si>
  <si>
    <t xml:space="preserve">                                            (0,84*2,10)= 1,76M²</t>
  </si>
  <si>
    <t xml:space="preserve">                                            (1,45*1,10 = 1,60M²</t>
  </si>
  <si>
    <t>MURETAS DE APOIO DE BANCADA: (0,80*0,90)+3*(0,50*0,90)+(0,50*0,90)= 0,72+1,35+0,45=2,52M²</t>
  </si>
  <si>
    <t>MURETAS EXTERNAS PARA GRADIL: (4,23*0,60)+(16,14*0,60)+(8,50*0,60)+(1,70*0,60)= 2,54+9,68+5,10+1,02=18,34M²</t>
  </si>
  <si>
    <t>PORTA DE ABRIR, MADEIRA DE LEI PRANCHETA PARA PINTURA COMPLETA 80 X 210 CM,COM FERRAGENS EM FERRO LATONADO</t>
  </si>
  <si>
    <t>6.1.2</t>
  </si>
  <si>
    <t>73838/001</t>
  </si>
  <si>
    <t>RIPA MASSARANDUBA SERRADA 5CMX1,5CM (RODA MEIO)</t>
  </si>
  <si>
    <t>SUBSTITUIR PORTAS DAS SALAS: 01,02,03,04,05,06,08,09 =  9 UNIDADES</t>
  </si>
  <si>
    <t>SUBSTITUIR DOS BANHEIRO FEM E MASCULINO= 2UNIDADES</t>
  </si>
  <si>
    <t>SUBSTITUIR PORTA DA COZINHA = 1 UNIDADE</t>
  </si>
  <si>
    <t>SUBSTITUIR PORTAS DO BERÇARIO E SALA DO SONO = 2 UNIDADES</t>
  </si>
  <si>
    <t>INSTALAR PORTA NA AREA DE BANHO DO BERÇÁRIO= 1 UNIDADE</t>
  </si>
  <si>
    <t>SUBSTITUIR PORTA DA DESPENSA= 1UNIDADE</t>
  </si>
  <si>
    <t>SUBSTITUIR PORTA DO CORREDOR DA DESPENSA= 1 UNIDADE</t>
  </si>
  <si>
    <t>INSTALAR PORTA NA DESPENSA FRIA = 1 UNIDADE</t>
  </si>
  <si>
    <t>INSTALAR PORTA NO NOVO DML= 1 UNIDADE</t>
  </si>
  <si>
    <t>TOTAL GERAL = 19 UNIDADES</t>
  </si>
  <si>
    <t>REMOÇAO DE FAIXA DE MADEIRA</t>
  </si>
  <si>
    <t>SALAS: 01,02,03,04,05,06,07,08,09</t>
  </si>
  <si>
    <t>(7,50+7,50+0,20+0,35+0,20+1,40+1,40+1,20+1,20+3,00+3,00)*9= 26,95*9= 242,55M</t>
  </si>
  <si>
    <t>CORREDOR E PATIO: [21,18-(6*0,80)]+[21,18-(5*0,80)]+(2,05-0,80)+7,80+(8,40-1,60)+4,30+1,80+(3,05-0,80)+0,45+(8,35-1,60)+3,40=</t>
  </si>
  <si>
    <t xml:space="preserve">                                           16,38+17,18+1,25+7,80+6,80+4,30+1,80+2,25+0,45+6,75+3,40= 68,36M</t>
  </si>
  <si>
    <t>SALA DO SONO: (9,55+0,70+1,00+2,35+7,67+0,86) = 22,10M</t>
  </si>
  <si>
    <t>BERÇÁRIO: (9,55+9,55+1,80)=20,90M</t>
  </si>
  <si>
    <t xml:space="preserve">PORTA DE ABRIR,MADEIRA DE LEI PRANCHETA PARA PINTURA COMPLETA 90 X 210CM,COM FERRAGENS EM FERRO LATONADO, CONFORME PROJETOS DE ESQUADRIAS </t>
  </si>
  <si>
    <t>INSTALAR 1 PORTA DE 90CM NO BANHEIRO PNE.</t>
  </si>
  <si>
    <t>PORTAS PARA AS CABINES DOS BANHEIROS, 4 PARA CADA, TOTAL 8 UNIDADES</t>
  </si>
  <si>
    <t xml:space="preserve">PORTA EM MADEIRA DE LEI REVESTIDA EM LAMINADO MELAMÍNICO, COM MARCO EM ALUMÍNIO ANODIZADO NATURAL, TARJETA LIVRE/OCUPADO E DOBRADIÇAS - 70 X 105 CM </t>
  </si>
  <si>
    <t>SALAS 01,02,03,04,05,06,07,08,09: 0,20+0,35+0,20+7,50+7,50+3,95= 19,70*9= 177,30</t>
  </si>
  <si>
    <t>CORREDOR: [21,18-(6*0,80)]+[21,18-(5*0,80) =16,38+17,18=33,56,M</t>
  </si>
  <si>
    <t>PÁTIO: 7,80+2,50+1,56+1,33+2,95+2,50+1,90+8,25= 28,79M</t>
  </si>
  <si>
    <t>BERÇÁRIO: 1,32+4,05+1,60+9,55+0,70=24,65M</t>
  </si>
  <si>
    <t>TOTAL GERAL</t>
  </si>
  <si>
    <t>SALA DO SONO: 9,55+0,86+7,67+2,35+1,08+0,70=22,51M</t>
  </si>
  <si>
    <t>PORTA DE VIDRO TEMPERADO, 0,9X2,10M, ESPESSURA 10MM, INCLUSIVE ACESSORIOS</t>
  </si>
  <si>
    <t>INSTALAR 2 PORTAS DE VIDRO NA ENTRADA E RECEPÇÃO DO CONSELHO TUTELAR</t>
  </si>
  <si>
    <t>PORTA DE VIDRO TEMPERADO, 0,80X2,10M, ESPESSURA 10MM, INCLUSIVE ACESSORIOS</t>
  </si>
  <si>
    <t>PORTÃO DE GRADE COLOCADO COM CADEADO</t>
  </si>
  <si>
    <t>SER-POR-055</t>
  </si>
  <si>
    <t>5.1.2</t>
  </si>
  <si>
    <t>FECHAMENTO BALCÃO DE ATENDIMENTO NA NOVA SECRETARIA: (1,20*1,20)= 1,44M²</t>
  </si>
  <si>
    <t>BASCULA DO NOVO DEPOSITO E RECEPÇÃO CONSELHO TUTELAR: (1,20X0,80)X2= 1,92M²</t>
  </si>
  <si>
    <t>NOVA JANELA NO FIM DO CORREDOR: 2,00X2,40 = 4,80M²</t>
  </si>
  <si>
    <t>GRADE DE FECHAMENTO DA NOVA ÁREA DE PARQUE: (16,15+8,65+1,80)*2,00= 26,60*2= 53,20M²</t>
  </si>
  <si>
    <t>PORTAO DO PATIO (PO-10): 3,25*3,00= 9,75M²</t>
  </si>
  <si>
    <t>PORTAO RECEPÇÃO NOVA (CONSELHO TUTELAR): 0,90X2,10 = 1,89M²</t>
  </si>
  <si>
    <t>IMPERMEABILIZAÇÃO DA NOVA MURETA FECHAMENTO DA AREA DO PARQUE: ÁREA DE ALVENARIA*2=  18,34*2= 36,68M²</t>
  </si>
  <si>
    <t>15.5</t>
  </si>
  <si>
    <t>15.6</t>
  </si>
  <si>
    <t xml:space="preserve">CHAPISCO NAS NOVAS AREAS DE ALVENARIA: (SOMA DE ALVENARIA DE BLOCO CERAMICO+BLOCO DE CONCRETO)*2 = </t>
  </si>
  <si>
    <t>114,60+18,34= 132,94M²*2= 265,88M²</t>
  </si>
  <si>
    <t>IDEM AREA DE CHAPISCO= 265,88M²</t>
  </si>
  <si>
    <t>REV-PAS-010</t>
  </si>
  <si>
    <t>ASSENTAMENTO DE NOVAS PASTILHAS:</t>
  </si>
  <si>
    <t>PASTILHAS MURETA EXTERNA: (24,66+1,56+3,30+1,30+14,51+3,65+9,92+0,81+4,26)*0,60= 63,97*0,60=38,38M²</t>
  </si>
  <si>
    <t>CORREDOR (H=1,60M):  [25,00-(0,80*6)]*1,60]+[25-(5*0,80)*1,60] = 32,32+33,60= 65,92M²</t>
  </si>
  <si>
    <t>PÁTIO (H=1,60): (7,80*1,60)+[(1,05*3,50)*4]+(8,25*1,60)+(1,93*1,60)+(2,50*1,60)+(1,90*1,60)+(5,07*1,60)+(1,76*0,70)+(1,86*1,60)+(0,90*1,60)+(0,55*1,60)+</t>
  </si>
  <si>
    <t>(2,50*1,60) -&gt; 12,48M²+14,70+13,20+3,09+4,00+3,04+8,11+1,24+2,98+1,44+0,88+4,00= 69,16M²</t>
  </si>
  <si>
    <t>FACHADAS: [19,65-(8*2,05)*1,60] + [8*(2,05*1,10)]+(5,35*1,60)+(9,85*1,60)+(0,60*1,60)+(3,00*1,10)+(1,20*1,60)+(2,05*1,10)+(2,05*1,10)+(1,15*1,60)+(7,95*1,60)+</t>
  </si>
  <si>
    <t>(3,65*1,60)+(1,95*1,10)+(0,65*1,60) = 5,20+18,04+8,56+15,76+0,96+3,30+1,92+2,25+2,25+1,84+12,72+5,84+2,15+0,72= 81,51M²</t>
  </si>
  <si>
    <t>FACHADA CONSELHO TUTELAR: (5,28*1,60)+(1,00*1,60)+(1,00*1,10)+(1,45*1,60)+(1,36*1,10)+(1,15*1,60)+(1,43*1,10)+(0,77*1,60)+(1,55*1,60)+(5,28*1,60)+</t>
  </si>
  <si>
    <t xml:space="preserve">(0,66*1,60)+(1,45*1,10)+(0,80*1,60)+(0,92*1,60)+(1,16*1,60)+(3,43*1,60)+(1,16*1,60)+(0,97*1,60)+(1,70*1,60)+(1,21*1,60)+(1,45*1,10)= </t>
  </si>
  <si>
    <t>8,45+1,60+1,10+2,32+1,50+1,84+1,57+1,23+2,48+8,45+1,06+1,60+1,28+1,47+1,85+5,50+1,86+1,55+2,72+1,94+1,60=52,97M²</t>
  </si>
  <si>
    <t>MURETAS EXTERNAS (SÓ LADO EXTERNO): 28,96+14,51+3,65+9,92+2,40+16,15+8,65+1,85= 86,09*0,60=51,65M²</t>
  </si>
  <si>
    <t>[( 1,60*1,80)*4] + (0,80*1,75*2)+(0,30*1,75*2) + (0,40*0,40*2) = 115,12+11,52+2,80+1,05+0,32= 130,81M²</t>
  </si>
  <si>
    <t xml:space="preserve">BANHEIROS:  (7,50+7,50+2,35+2,35)*3,07= 60,47 - (0,80*2,10)-(2,05*0,60)= 60,47-1,68-1,23= 57,56 *2 = 115,12M² + </t>
  </si>
  <si>
    <t>DML: (2,20+2,20+1,20+1,20)*3,07= 20,88M² -1,68= 19,20M²</t>
  </si>
  <si>
    <t>DESPENSA FRIA: (2,75+2,75+2,55+2,55)*3,07=32,54-1,68-0,57 = 30,29M²</t>
  </si>
  <si>
    <t>BANHEIRO PNE: (2,20+0,95+1,15+1,80+3,35+2,75+0,90+0,15+0,90)*3,07 = 43,44 - 1,89 - 1,23 = 40,32 + (1,15*0,88) = 41,33M²</t>
  </si>
  <si>
    <t>COZINHA: (5,30+6,05+5,30+6,05)*3,07 = 22,70*3,07=69,69M² - [3*(0,80*2,10)] - (1,83*1,52) - (1,50*2,76)= 69,69-5,04-2,78-4,14= 57,73 + (2,30*0,90)= 59,80M²</t>
  </si>
  <si>
    <t>MURETAS</t>
  </si>
  <si>
    <t>MURETA (PILAR E VIGA)</t>
  </si>
  <si>
    <t>SALAS DE AULA 1,2,3,4,6,7,8,9: 36,37*8 = 290,96M²</t>
  </si>
  <si>
    <t>SALA DE AULA 5: 26,25M²</t>
  </si>
  <si>
    <t>CIRCULAÇÃO: 51,25M²</t>
  </si>
  <si>
    <t>BANHEIROS: 17,62+17,62 = 35,24M²</t>
  </si>
  <si>
    <t>PÁTIO: 134,10M²</t>
  </si>
  <si>
    <t>DML: 2,64M²</t>
  </si>
  <si>
    <t>CIRCULAÇÃO AREA DE SERVIÇO: 4,92M²</t>
  </si>
  <si>
    <t>COZINHA: 32,60M²</t>
  </si>
  <si>
    <t>DESPENSA SECA: 5,10M²</t>
  </si>
  <si>
    <t>DESPENSA FRIA: 7,01M²</t>
  </si>
  <si>
    <t>BANHEIRO PNE: 8,12M²</t>
  </si>
  <si>
    <t>COPA E CIRCULAÇÃO: 10,13M²</t>
  </si>
  <si>
    <t>SALA SONO: 33,34M²</t>
  </si>
  <si>
    <t>BERÇÁRIO: 45,53M²</t>
  </si>
  <si>
    <t xml:space="preserve">AREA DE BANHO BERÇARIO: (1,97+1,97+4,05+4,05+0,95+0,15+0,95)*3,07= 43,25 - 1,69 - 0,60= 40,96 + (1,15*0,80) + ( 0,80*1,00)+(0,30*1,00)= 42,98M² </t>
  </si>
  <si>
    <t>AREA DE BANHO BERÇÁRIO: 7,95M²</t>
  </si>
  <si>
    <t>10*(0,75*0,90*1,00)= 6,75M³</t>
  </si>
  <si>
    <t>1*(1,00*0,85*1,00)= 0,85M³</t>
  </si>
  <si>
    <t>10*[(0,55*0,70*0,30)+(0,55*0,70*0,10)/2+(0,12*0,30*0,60)]= 10*(0,12+0,04+0,02)=1,80M³</t>
  </si>
  <si>
    <t>1*(0,80*0,55*0,30)+(0,80*0,55*0,10)+(0,15*0,30*0,60)= 0,13+0,04+0,03=0,20M³</t>
  </si>
  <si>
    <t>ESCAVAÇÃO - REATERRO</t>
  </si>
  <si>
    <t>2,00+10%= 2,20M³</t>
  </si>
  <si>
    <t>7,60-2,20=5,40+10%= 5,94M³</t>
  </si>
  <si>
    <t>QUANTITATIVO RETIRADO DE PROJETO ESTRUTURAL.</t>
  </si>
  <si>
    <t>PAREDES</t>
  </si>
  <si>
    <t>SOLEIRA DE GRANITO CINZA ANDORINHA E = 2 CM</t>
  </si>
  <si>
    <t>SOL-GRA-005</t>
  </si>
  <si>
    <t>19 UNIDADES P/ PORTAS  DE 80CM: (0,84*0,15)*19= 2,39M²</t>
  </si>
  <si>
    <t>01 UNIDADE P/ PORTA E 90CM: (0,94*0,15)= 0,14M²</t>
  </si>
  <si>
    <t>PORTÃO DE SAÍDA PARA AREA DE PARQUE: (3,25*0,15)= 0,49M²</t>
  </si>
  <si>
    <t>PORTAO DE ENTRADA MURETAS: (2,60*0,15)= 0,39M²</t>
  </si>
  <si>
    <t>CONSELHO TUTELAR: 2*(0,94*0,15)+(0,84*0,15)= 0,28+0,13= 0,41M²</t>
  </si>
  <si>
    <t>230 UNIDADES 25X25CM = 230*(0,25*0,25)= 230*0,0625=14,38M²</t>
  </si>
  <si>
    <t>247 UNIDADES 25X25CM= 247*(0,25*0,25)= 247*0,6258=15,44M²</t>
  </si>
  <si>
    <t>RECEPÇÃO CONSELHO TUTELAR: 5,11M²</t>
  </si>
  <si>
    <t>DEPÓSITO: 5,69M²</t>
  </si>
  <si>
    <t>SALAS DE AULA 1,2,3,4,6,7,8,9: (7,50+7,50+4,85+4,05)*0,10= 2,39*8 SALAS = 19,12M²</t>
  </si>
  <si>
    <t>SALA DE AULA 5: (7,50+7,50+3,50+2,70)*0,10= 2,12M²</t>
  </si>
  <si>
    <t>CIRC. LAVANDERIA: (4,10+4,10+0,40+0,40)*0,10=9*0,10=0,90M²</t>
  </si>
  <si>
    <t>LAVANDERIA E AREA EXTERNA: (24,85+1,80+22,25)*0,10=48,90*0,10=4,89M²</t>
  </si>
  <si>
    <t>COPA: (1,90+2,15+3,45+0,20+6,05+3,15)*0,10= 16,90*0,10=1,69M²</t>
  </si>
  <si>
    <t>BERÇÁRIO: (7,43+4,05+2,15+0,70+9,55+5,70)*0,10=29,58*0,10=2,96M²</t>
  </si>
  <si>
    <t>SALA DO SONO: (9,55+0,70+1,08+2,35+7,67+3,85)*0,10=25,20*0,10=2,52M²</t>
  </si>
  <si>
    <t>RECEPÇÃO CONSELHO TUTELAR:(2,13+2,13+1,50+1,50)*0,10=7,26*0,10=0,73M²</t>
  </si>
  <si>
    <t>DEPÓSITO: (2,13+2,13+2,66+1,86)*0,10=8,78*0,10=0,88M²</t>
  </si>
  <si>
    <t>PIS-CON-025</t>
  </si>
  <si>
    <t>AREA DE SERVIÇO: 44,73M²</t>
  </si>
  <si>
    <t>QUANTITATIVO RETIRADO DE PROJETO</t>
  </si>
  <si>
    <t>C4849</t>
  </si>
  <si>
    <t>GRAMA SINTÉTICA EM POLIETILENO, COM ALTURA MINIMA DE 50MM (FORNECIMENTO E COLOCAÇÃO)</t>
  </si>
  <si>
    <t>69 UNIDADES (25X25CM): 69*(0,25*0,25)= 4,31M²</t>
  </si>
  <si>
    <t>147 UNIDADES (25X25CM): 147*(0,25*0,25)= 9,18M²</t>
  </si>
  <si>
    <t>TETO DE TODA A ESCOLA + CONSELHO TUTELAR: (8*36,37)+17,62+17,62+26,25+2,64+51,25+32,59+5,10+2,60+10,13+8,12+7,01+139,20+45,53+7,95+</t>
  </si>
  <si>
    <t>PÁTIO (H=1,47): (7,80*1,47)+(8,25*1,47)+(1,93*1,47)+(2,50*1,47)+(1,90*1,47)+(5,07*1,47)+(1,76*0,85)+(1,86*1,47)+(0,90*1,47)+(0,55*1,47)+</t>
  </si>
  <si>
    <t xml:space="preserve">SALAS DE AULA 1,2,3,4,6,7,8,9: (7,50+7,50+4,85+4,05) = 23,90*3,07= 73,37 * 8 SALAS = 586,98M² + 8*(0,80*0,97) = 6,21+586,98 = 593,19M² - JANELAS = </t>
  </si>
  <si>
    <t xml:space="preserve"> 61,48M²</t>
  </si>
  <si>
    <t>SALA DE AULA 5: (7,50+7,50+3,50+2,70) =  21,20*3,07 = 65,08M²+ (0,80*0,97)= 65,86 - JANELA E BASCULA -&gt; 65,86-(2,05*1,20)-(3,00*0,65)= 65,89-2,46-1,95=</t>
  </si>
  <si>
    <r>
      <t xml:space="preserve">16*(0,70*2,05)= 22,96M² - BASCULAS: 8*(3,00*0,65)= 15,60M² -&gt; 593,19-22,96-15,60= </t>
    </r>
    <r>
      <rPr>
        <b/>
        <sz val="9"/>
        <color rgb="FF000000"/>
        <rFont val="Arial"/>
        <family val="2"/>
      </rPr>
      <t>554,63M²</t>
    </r>
  </si>
  <si>
    <r>
      <t xml:space="preserve">CIRC. LAVANDERIA: (4,10+4,10+0,40+0,40)= 9,00*3,07 = </t>
    </r>
    <r>
      <rPr>
        <b/>
        <sz val="9"/>
        <color rgb="FF000000"/>
        <rFont val="Arial"/>
        <family val="2"/>
      </rPr>
      <t>27,63M²</t>
    </r>
  </si>
  <si>
    <r>
      <t xml:space="preserve">COPA: (1,90+2,15+3,45+0,20+6,05+3,15)*3,07= 16,90*3,07= 51,88M² - JANELAS E BASCULAS -&gt; (1,95*1,30)+(1,00*1,20)= 51,88-2,54-1,20= </t>
    </r>
    <r>
      <rPr>
        <b/>
        <sz val="9"/>
        <color rgb="FF000000"/>
        <rFont val="Arial"/>
        <family val="2"/>
      </rPr>
      <t>48,14M²</t>
    </r>
  </si>
  <si>
    <r>
      <t>BERÇÁRIO: (7,43+4,05+2,15+0,70+9,55+5,70)*3,07=29,58*3,07= 90,81M² - JANELAS-&gt; 2*(2,05*1,30)= 90,81-5,33 =</t>
    </r>
    <r>
      <rPr>
        <b/>
        <sz val="9"/>
        <color rgb="FF000000"/>
        <rFont val="Arial"/>
        <family val="2"/>
      </rPr>
      <t xml:space="preserve"> 85,48M²</t>
    </r>
  </si>
  <si>
    <r>
      <t xml:space="preserve">SALA DO SONO: (9,55+0,70+1,08+2,35+7,67+3,85)*3,07=25,20*3,07= 77,36M² - JANELAS - &gt; (3,00*1,30) = 77,36 - 3,90= </t>
    </r>
    <r>
      <rPr>
        <b/>
        <sz val="9"/>
        <color rgb="FF000000"/>
        <rFont val="Arial"/>
        <family val="2"/>
      </rPr>
      <t>73,46M²</t>
    </r>
  </si>
  <si>
    <t>CORREDOR (H=1,47M):  (20,20+21,00+2,05)*1,47 = 43,25*1,47 = 63,58M² + SOBRE PORTAS -&gt; 63,58+8,54 = 72,12 - JANELA E BASCULA -&gt; (1,80*2,20)+9*</t>
  </si>
  <si>
    <r>
      <t>(3,00*0,65) = 72,12 - 3,96-17,55 =</t>
    </r>
    <r>
      <rPr>
        <b/>
        <sz val="9"/>
        <color rgb="FF000000"/>
        <rFont val="Arial"/>
        <family val="2"/>
      </rPr>
      <t xml:space="preserve"> 50,61M²</t>
    </r>
  </si>
  <si>
    <t>(2,50*1,47) -&gt; 11,46+12,13+2,84+3,68+2,79+7,45+1,50+2,73+1,32+0,81+3,68= 50,40M² + PORTAS -&gt; 6*(0,80*,97)= 55,06M² - JANELA =  55,06 - (1,00*0,60)-</t>
  </si>
  <si>
    <r>
      <t xml:space="preserve">(0,95*0,60)= 55,06-0,60-0,57= </t>
    </r>
    <r>
      <rPr>
        <b/>
        <sz val="9"/>
        <color rgb="FF000000"/>
        <rFont val="Arial"/>
        <family val="2"/>
      </rPr>
      <t>53,89M²</t>
    </r>
  </si>
  <si>
    <t>PAREDES ESCOLA:</t>
  </si>
  <si>
    <t>PAREDES INTERNAS CONSELHO TUTELAR:</t>
  </si>
  <si>
    <t>(2,13+2,13+2,40+2,40)+(2,70+2,70+3,64+3,64)+(2,13+2,13+2,47+2,47)+(2,13+2,13+2,32+2,32)+(2,66+2,66+2,13+2,13)+(2,70+2,51+1,70+1,00+1,00+3,51)+</t>
  </si>
  <si>
    <t>(2,70+1,00+1,55+2,62+1,16+1,48+1,16+0,92+1,55+1,17+2,85+2,85) * 3,00 = (9,06+12,68+9,20+8,90+9,58+12,42+21,01)*3,00= 82,85*3,00= 248,55M² - JANELAS</t>
  </si>
  <si>
    <t>E PORTAS-&gt; 248,55 - [(0,90*2,10) *3] - (1,20*1,50) - [(0,80*2,10)*3] - (0,84*2,10) - [( 0,70*2,10)*3] - [(1,00*0,60)*2] - [(1,45*1,16)*3] - (1,35*1,16) - [(0,60*0,60)*3]</t>
  </si>
  <si>
    <r>
      <t xml:space="preserve">248,55 - 5,67 - 1,80 - 5,04 -  2,10 - 1,76 - 4,41 - 1,20 - 5,05 - 1,56 - 1,08 = </t>
    </r>
    <r>
      <rPr>
        <b/>
        <sz val="9"/>
        <color rgb="FF000000"/>
        <rFont val="Arial"/>
        <family val="2"/>
      </rPr>
      <t>218,88M²</t>
    </r>
  </si>
  <si>
    <t>FACHADA ESCOLA: (25,00*1,47)+(9,85*1,47)+(10,00*1,47)+(7,80*1,47)+(9,50*1,47)+(3,45*3,07) + (23,10* 4,50) = 36,75+14,47+ 14,70+11,46+13,96+10,59+103,95</t>
  </si>
  <si>
    <t>205,88M² - JANELAS -&gt; [8*(2,05*0,70)] - [(2,05*0,60)*2] - (1,00*0,60) - (3,00*0,70) - [2*(2,05*0,70)] - (3,25*3,00) - (1,05*0,60) - (1,95*0,70) =</t>
  </si>
  <si>
    <r>
      <t xml:space="preserve">205,88 - 11,48 - 2,87 - 0,60 - 2,10 - 2,87 - 9,75 - 0,63 - 1,36 = </t>
    </r>
    <r>
      <rPr>
        <b/>
        <sz val="9"/>
        <color rgb="FF000000"/>
        <rFont val="Arial"/>
        <family val="2"/>
      </rPr>
      <t>174,22M²</t>
    </r>
  </si>
  <si>
    <r>
      <t xml:space="preserve">MURETAS EXTERNAS (SÓ LADO INTERNO): 28,96+14,51+3,65+9,92+2,40+16,15+8,65+1,85= 86,09*0,60 = </t>
    </r>
    <r>
      <rPr>
        <b/>
        <sz val="9"/>
        <color rgb="FF000000"/>
        <rFont val="Arial"/>
        <family val="2"/>
      </rPr>
      <t>51,65M²</t>
    </r>
  </si>
  <si>
    <r>
      <t xml:space="preserve">PLATIBANDA: (44,45+10,00+7,80+9,65+11,80+1,80+24,85+18,00)*1,50 = 128,35 * 1,50 = </t>
    </r>
    <r>
      <rPr>
        <b/>
        <sz val="9"/>
        <color rgb="FF000000"/>
        <rFont val="Arial"/>
        <family val="2"/>
      </rPr>
      <t>192,52M²</t>
    </r>
  </si>
  <si>
    <t xml:space="preserve">FACHADA DO CONSELHO:  (10,60+5,28+2,62+1,70+0,92+3,43+1,16+1,70+2,66+5,28)*1,40 =32,35*1,40 = 49,49M² - JANELAS = [2*(1,00*0,60)] - (0,66*1,50) - </t>
  </si>
  <si>
    <r>
      <t xml:space="preserve">[3*(1,45*0,66)] - [2*(0,90*0,50)] - [2*(0,60*0,60)] = 49,49 - 1,20-0,99-2,87-0,90-0,72 = </t>
    </r>
    <r>
      <rPr>
        <b/>
        <sz val="9"/>
        <color rgb="FF000000"/>
        <rFont val="Arial"/>
        <family val="2"/>
      </rPr>
      <t>42,81M²</t>
    </r>
  </si>
  <si>
    <r>
      <t>PAREDE DA QUADRA PARA LIMPEZA: 21,34*3,50 =</t>
    </r>
    <r>
      <rPr>
        <b/>
        <sz val="9"/>
        <color rgb="FF000000"/>
        <rFont val="Arial"/>
        <family val="2"/>
      </rPr>
      <t>74,69M³</t>
    </r>
  </si>
  <si>
    <r>
      <t xml:space="preserve">33,34+3,80+5,11+9,82+5,26+4,94+5,69+7,77+1,31+1,51+17,62+9,00= 290,96+469,78 = </t>
    </r>
    <r>
      <rPr>
        <b/>
        <sz val="9"/>
        <color rgb="FF000000"/>
        <rFont val="Arial"/>
        <family val="2"/>
      </rPr>
      <t>769,74M²</t>
    </r>
  </si>
  <si>
    <r>
      <t xml:space="preserve">SALAS DE AULA 1,2,3,4,6,7,8,9 (H=1,60): (7,50+7,50+4,85+4,05)*1,60 = 38,24 - (0,50*2,05)*2= 38,24-2,05 = 36,19 * 1,60 = 57,90*8= </t>
    </r>
    <r>
      <rPr>
        <b/>
        <sz val="9"/>
        <color rgb="FF000000"/>
        <rFont val="Arial"/>
        <family val="2"/>
      </rPr>
      <t>463,23M²</t>
    </r>
  </si>
  <si>
    <r>
      <t xml:space="preserve">SALA DE AULA 5: (7,50+7,50+3,50+2,70) =  21,20*1,60= 33,92 - 1,03 = </t>
    </r>
    <r>
      <rPr>
        <b/>
        <sz val="9"/>
        <color rgb="FF000000"/>
        <rFont val="Arial"/>
        <family val="2"/>
      </rPr>
      <t>32,89M²</t>
    </r>
  </si>
  <si>
    <r>
      <t xml:space="preserve">CIRC. LAVANDERIA: (4,10+4,10+0,40+0,40)= 9,00*1,60 = </t>
    </r>
    <r>
      <rPr>
        <b/>
        <sz val="9"/>
        <color rgb="FF000000"/>
        <rFont val="Arial"/>
        <family val="2"/>
      </rPr>
      <t>14,40M²</t>
    </r>
  </si>
  <si>
    <r>
      <t xml:space="preserve">COPA: (1,90+2,15+3,45+0,20+6,05+3,15)*3,60= 16,90*1,60=27,04 - (1,95*0,50) = </t>
    </r>
    <r>
      <rPr>
        <b/>
        <sz val="9"/>
        <color rgb="FF000000"/>
        <rFont val="Arial"/>
        <family val="2"/>
      </rPr>
      <t>26,06M²</t>
    </r>
  </si>
  <si>
    <r>
      <t xml:space="preserve">BERÇÁRIO: (7,43+4,05+2,15+0,70+9,55+5,70)*1,60 =29,58*1,60= 47,33 - JANELAS-&gt; 2*(2,05*0,50) = 47,33-2,05= </t>
    </r>
    <r>
      <rPr>
        <b/>
        <sz val="9"/>
        <color rgb="FF000000"/>
        <rFont val="Arial"/>
        <family val="2"/>
      </rPr>
      <t>45,28M²</t>
    </r>
  </si>
  <si>
    <r>
      <t>SALA DO SONO: (9,55+0,70+1,08+2,35+7,67+3,85)* 1,60 =25,20*1,60 = 40,32 M² - JANELAS - &gt; (3,00*0,50) = 40,32 - 1,50 =</t>
    </r>
    <r>
      <rPr>
        <b/>
        <sz val="9"/>
        <color rgb="FF000000"/>
        <rFont val="Arial"/>
        <family val="2"/>
      </rPr>
      <t xml:space="preserve"> 38,82M²</t>
    </r>
  </si>
  <si>
    <t>(2,70+1,00+1,55+2,62+1,16+1,48+1,16+0,92+1,55+1,17+2,85+2,85) * 1,60= (9,06+12,68+9,20+8,90+9,58+12,42+21,01)*1,60= 82,85*1,60= 132,56 M² - JANELAS</t>
  </si>
  <si>
    <t>E PORTAS-&gt;132,56 - [(0,90*1,60) *3] - (1,20*0,50) - [(0,80*1,60)*3] - (0,84*1,60) - [( 0,70*1,60)*3]  - [(1,45*0,50)*3] - (1,35*0,50) =</t>
  </si>
  <si>
    <r>
      <t xml:space="preserve">132,56-4,32-0,60-3,84-1,34-3,36-2,17-0,67= </t>
    </r>
    <r>
      <rPr>
        <b/>
        <sz val="9"/>
        <color rgb="FF000000"/>
        <rFont val="Arial"/>
        <family val="2"/>
      </rPr>
      <t>116,26M²</t>
    </r>
  </si>
  <si>
    <t>11.9</t>
  </si>
  <si>
    <t>11.10</t>
  </si>
  <si>
    <t>IDEM AREA DE EMASSAMENTO DE TETO.</t>
  </si>
  <si>
    <t xml:space="preserve">EMASSAMENTO DE TODAS AS PORTAS DE MADEIRA PARA PINTURA ESMALTE: </t>
  </si>
  <si>
    <t>(0,90*2,10*2)= 3,78M²</t>
  </si>
  <si>
    <t>19*(0,80*2,10*2)= 63,84M²</t>
  </si>
  <si>
    <t>IDEM EMASSAMENTO A OLEO + DUAS PORTAS EXISTENTES</t>
  </si>
  <si>
    <t>67,62 + (0,70*2,10*2) = 67,62+2,94 = 70,56M²</t>
  </si>
  <si>
    <t>LIXAMENTO MANUAL EM SUPERFÍCIE METÁLICA PARA REMOÇÃO DE TINTA</t>
  </si>
  <si>
    <t>PIN-LIX-015</t>
  </si>
  <si>
    <t>PINTURA ESMALTE EM ESQUADRIAS DE FERRO, DUAS (2) DEMÃOS, INCLUSIVE UMA (1) DEMÃO DE FUNDO ANTICORROSIVO</t>
  </si>
  <si>
    <r>
      <t xml:space="preserve">GRADES DA SALA DE INFORMÁTICA: (2,05*1,20)= </t>
    </r>
    <r>
      <rPr>
        <b/>
        <sz val="9"/>
        <color rgb="FF000000"/>
        <rFont val="Arial"/>
        <family val="2"/>
      </rPr>
      <t xml:space="preserve"> 2,46M²</t>
    </r>
  </si>
  <si>
    <r>
      <t xml:space="preserve">BÁSCULAS: (3,00*0,65) - (3*0,20*0,55) - (1,00*0,15*6) = 1,95-0,33-0,09= 1,53M² * 11 = 16,83M²*2= </t>
    </r>
    <r>
      <rPr>
        <b/>
        <sz val="9"/>
        <color rgb="FF000000"/>
        <rFont val="Arial"/>
        <family val="2"/>
      </rPr>
      <t>33,66M²</t>
    </r>
  </si>
  <si>
    <r>
      <t>PORTA DA COZINHA P/ AREA DE SERVIÇO: (1,50*2,76) - (10*0,45*0,25) - (10*0,30*0,45) = 4,14-1,12-1,35= 1,67*2 =</t>
    </r>
    <r>
      <rPr>
        <b/>
        <sz val="9"/>
        <color rgb="FF000000"/>
        <rFont val="Arial"/>
        <family val="2"/>
      </rPr>
      <t xml:space="preserve"> 3,34M²</t>
    </r>
  </si>
  <si>
    <r>
      <t xml:space="preserve">JANELAS: ÁREA DA JANELA - VIDROS: (2,05*1,20) - [16*(0,17*0,44)] - [4*(0,10*0,44)]= 2,46 - 1,19 - 0,18 = 1,09M²*2 AMBOS OS LADOS = 2,18*21 = </t>
    </r>
    <r>
      <rPr>
        <b/>
        <sz val="9"/>
        <color rgb="FF000000"/>
        <rFont val="Arial"/>
        <family val="2"/>
      </rPr>
      <t>45,78M²</t>
    </r>
  </si>
  <si>
    <r>
      <t>PORTÃO ENTRADA CORREDOR: (2,05*1,16)=</t>
    </r>
    <r>
      <rPr>
        <b/>
        <sz val="9"/>
        <color rgb="FF000000"/>
        <rFont val="Arial"/>
        <family val="2"/>
      </rPr>
      <t xml:space="preserve"> 2,35M²</t>
    </r>
  </si>
  <si>
    <r>
      <t>GRADE COM TELA NO PATIO: (2,60*3,00)+(3,50*2,00)+(3,00*2,00)= 7,80+7,50+7,50=</t>
    </r>
    <r>
      <rPr>
        <b/>
        <sz val="9"/>
        <color rgb="FF000000"/>
        <rFont val="Arial"/>
        <family val="2"/>
      </rPr>
      <t xml:space="preserve"> 22,80M²</t>
    </r>
  </si>
  <si>
    <r>
      <t>GRADIL EXISTENTE: (28,96*2,00)+(2,00*2,50)+(14,51*2,00)+(3,65*2,00)+(9,92*2,00)+(2,35*2,00) + (3,20*2,50)= 59,72+5,00+29,02+7,30+19,84+4,70+8,00=</t>
    </r>
    <r>
      <rPr>
        <b/>
        <sz val="9"/>
        <color rgb="FF000000"/>
        <rFont val="Arial"/>
        <family val="2"/>
      </rPr>
      <t>133,58</t>
    </r>
  </si>
  <si>
    <r>
      <t xml:space="preserve">PORTÃO DA SALA DE INFORMÁTICA: (1,00*2,50) = </t>
    </r>
    <r>
      <rPr>
        <b/>
        <sz val="9"/>
        <color rgb="FF000000"/>
        <rFont val="Arial"/>
        <family val="2"/>
      </rPr>
      <t>2,50M²</t>
    </r>
  </si>
  <si>
    <r>
      <t>FECHAMENTOS EXTERNOS: (3,30*2,00)+(3,30*1,15)+(2,35*2,00)= 6,60+3,80+4,70=</t>
    </r>
    <r>
      <rPr>
        <b/>
        <sz val="9"/>
        <color rgb="FF000000"/>
        <rFont val="Arial"/>
        <family val="2"/>
      </rPr>
      <t>15,10M²</t>
    </r>
  </si>
  <si>
    <r>
      <t>GRADES CONSELHO TUTELAR: (3*1,45*1,16)+(3*0,60*0,60)+(1,35*1,16)+(1,00*2,20)= 5,04+1,08+1,56 +2,20=</t>
    </r>
    <r>
      <rPr>
        <b/>
        <sz val="9"/>
        <color rgb="FF000000"/>
        <rFont val="Arial"/>
        <family val="2"/>
      </rPr>
      <t xml:space="preserve"> 9,88M²</t>
    </r>
  </si>
  <si>
    <t>IDEM ÁREA DE LIXAMENTO: 271,45</t>
  </si>
  <si>
    <t>PORTAO SALA DO SONO E BERÇÁRIO (PM05): (0,80*1,10*2) = 1,76</t>
  </si>
  <si>
    <r>
      <t>PINTURA DOS NOVOS PORTÕES E GRADIS: (2*0,80*2,10) + (3,25*3,00) + (0,80*1,10*2)= 3,36M²+9,75+1,76M² =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14,87M²</t>
    </r>
  </si>
  <si>
    <t>4 UNIDADES NOS BANHEIROS INFANTIS</t>
  </si>
  <si>
    <t>01 UNIDAE NO BANHEIRO PNE</t>
  </si>
  <si>
    <t>2 UNIDADES NOS BANHEIROS INFANTIS</t>
  </si>
  <si>
    <t>01 UNIDADE BANHEIRO PNE</t>
  </si>
  <si>
    <t>06 UNIDADES BANHEIRO INFANTIL</t>
  </si>
  <si>
    <t>01 UNIDADE AREA DO BANHO</t>
  </si>
  <si>
    <t>01 UNIDADE NO BANHEIRO PNE</t>
  </si>
  <si>
    <t>01 UNIDADE NA COZINHA</t>
  </si>
  <si>
    <t>2 UNIDADES</t>
  </si>
  <si>
    <t>06 UNIDADES NOS BANHEIROS INFANTIS</t>
  </si>
  <si>
    <t>01 NA AREA DE BANHO DO BERÇARIO</t>
  </si>
  <si>
    <t>8 UNIDADES</t>
  </si>
  <si>
    <t>7 UNIDADES</t>
  </si>
  <si>
    <t>1 UNIDADE BANHEIRO PNE</t>
  </si>
  <si>
    <t>TANQUE DE MÁRMORE SINTÉTICO DUPLO, CAPACIDADE 37 LITROS, INCLUSIVE ACESSÓRIOS DE FIXAÇÃO, VÁLVULA DE ESCOAMENTO DE METAL COM ACABAMENTO CROMADO, SIFÃO DE METAL TIPO COPO COM ACABAMENTO CROMADO, FORNECIMENTO E INSTALAÇÃO, EXCLUSIVE TORNEIRA</t>
  </si>
  <si>
    <t>ED-9156</t>
  </si>
  <si>
    <t>1 UNIDADE NA AREA DE SERVIÇO</t>
  </si>
  <si>
    <t>BANHEIRO PNE</t>
  </si>
  <si>
    <t>2 UNIDADES PARA COZINHA.</t>
  </si>
  <si>
    <t>2 PARA CADA BANHEIRO INFANTIL = 4 UNIDADES</t>
  </si>
  <si>
    <t>1 UNIDADE NA COZINHA</t>
  </si>
  <si>
    <t>1 UNIDADE NO BANHEIRO PNE</t>
  </si>
  <si>
    <t>6 UNIDADES</t>
  </si>
  <si>
    <t>2 UNIDADES NA COZINHA</t>
  </si>
  <si>
    <t>2 UNIDADES NA AREA DE SERVIÇO</t>
  </si>
  <si>
    <t>1 NA AREA DE BANHO</t>
  </si>
  <si>
    <t>1 NA COZINHA</t>
  </si>
  <si>
    <t>1 BANHEIRO PNE</t>
  </si>
  <si>
    <t>IDEM ITENS DE SABONETEIRA</t>
  </si>
  <si>
    <t>CUBA DE LOUÇA BRANCA DE EMBUTIR, FORMATO OVAL, INCLUSIVE VÁLVULA DE ESCOAMENTO DE METAL COM ACABAMENTO CROMADO, SIFÃO DE METAL TIPO COPO COM ACABAMENTO CROMADO, FORNECIMENTO E INSTALAÇÃO</t>
  </si>
  <si>
    <t>LOU-CUB-005</t>
  </si>
  <si>
    <t>PRATELEIRA DE GRANITO CINZA ANDORINHA, E=2CM, APOIADA EM CONSOLE DE METALON 20 X 30 MM</t>
  </si>
  <si>
    <t>BANCADA EM GRANITO CINZA ANDORINHA E=3CM, APOIADA EM CONSOLE DE METALON 20 X 30 MM</t>
  </si>
  <si>
    <t>PEITORIL DE GRANITO CINZA ANDORINHA E = 2 CM</t>
  </si>
  <si>
    <t>TANQUE EM CHAPA INOX - 304, DIMENSÕES 1200X800X50MM, POLIDO OU ESCOVADO, EXCLUSIVE, SIFÃO, VÁLVULA E TORNEIRA</t>
  </si>
  <si>
    <t>1 UNIDADE PARA COZINHA, PARA LAVAR PANELAS GRANDES.</t>
  </si>
  <si>
    <t>PONTO DE ÁGUA FRIA EMBUTIDO, INCLUINDO TUBO DE PVC RÍGIDO SOLDÁVEL E CONEXÕES</t>
  </si>
  <si>
    <t>PONTO DE ESGOTO, INCLUINDO TUBO DE PVC RÍGIDO SOLDÁVEL DE 100 MM E CONEXÕES (VASO SANITÁRIO)</t>
  </si>
  <si>
    <t>PONTO DE ESGOTO, INCLUINDO TUBO DE PVC RÍGIDO SOLDÁVEL DE 40 MM E CONEXÕES (LAVATÓRIOS, MICTÓRIOS, RALOS SIFONADOS, ETC.)</t>
  </si>
  <si>
    <t>PONTO DE ESGOTO, INCLUINDO TUBO DE PVC RÍGIDO SOLDÁVEL DE 50 MM E CONEXÕES (PIAS DE COZINHA, MÁQUINAS DE LAVAR, ETC.)</t>
  </si>
  <si>
    <t>INST-AGU-005</t>
  </si>
  <si>
    <t>INST-ESG-015</t>
  </si>
  <si>
    <t>INST-ESG-005</t>
  </si>
  <si>
    <t>INST-ESG-010</t>
  </si>
  <si>
    <t>12.3</t>
  </si>
  <si>
    <t>12.4</t>
  </si>
  <si>
    <t>3 PONTOS CHUVEIROS CADA BANHEIRO INFANTIL = 6 PONTOS</t>
  </si>
  <si>
    <t>2 PONTOS DE LAVATORIO EM CADA BANHEIRO INFANTIL = 4 PONTOS</t>
  </si>
  <si>
    <t>3 PONTOS PARA VASO SANITÁRIO EM CASA BANHEIRO INFANTIL = 6 PONTOS</t>
  </si>
  <si>
    <t>2 PONTOS DE CHUVEIRO PARA AREA DO BANHO = 2 PONTOS</t>
  </si>
  <si>
    <t>1 PONTO DE CHUVEIRO, 1 DE LAVATORIO, 1 DE VASO NO BANHEIRO PNE = 3 PONTO</t>
  </si>
  <si>
    <t>4 PONTOS DE PIA NA COZINHA = 3 PONTOS</t>
  </si>
  <si>
    <t>1 PONTO PARA BANHEIRO PNE = 1 PONTO</t>
  </si>
  <si>
    <t>2 PONTOS DE LAVATORIO PARA CADA BANHEIRO INFANTIL = 4 PONTOS</t>
  </si>
  <si>
    <t>1 LAVATORIO NO BANHEIRO PNE = 1 PONTO</t>
  </si>
  <si>
    <t>1 LAVATORIO NA COZINHA =  1 PONTO</t>
  </si>
  <si>
    <t>1 PONTO DE RALO EM CADA BANHEIRO INFANTIL = 2 PONTOS</t>
  </si>
  <si>
    <t>2 PONTOS DE RALO NA AREA DE BANHO = 2 PONTOS</t>
  </si>
  <si>
    <t>2 PONTOS DE RALO NO BANHEIRO PNE = 2 PONTOS</t>
  </si>
  <si>
    <t xml:space="preserve">1 PONTO DE RALO NA COZINHA = 1 PONTO </t>
  </si>
  <si>
    <t>2 PONTOS NA COZINHA</t>
  </si>
  <si>
    <t>INSTALAÇÃO HIDRÁULICA E SANITÁRIA</t>
  </si>
  <si>
    <t>COBERTURA EM TELHA METÁLICA GALVANIZADA TRAPEZOIDAL, TIPO SIMPLES, ESP. 0,50MM, ACABAMENTO NATURAL, INCLUSIVE ACESSÓRIOS PARA FIXAÇÃO, FORNECIMENTO E INSTALAÇÃO</t>
  </si>
  <si>
    <t>COB-TEL-045</t>
  </si>
  <si>
    <r>
      <t>SUBSTITUIÇÃO DO TELHADO DA  LAVANDERIA = 5,20M</t>
    </r>
    <r>
      <rPr>
        <b/>
        <sz val="9"/>
        <color rgb="FF000000"/>
        <rFont val="Arial"/>
        <family val="2"/>
      </rPr>
      <t>²</t>
    </r>
  </si>
  <si>
    <t>TOTAL GERAL =81,25M²</t>
  </si>
  <si>
    <t>18.1</t>
  </si>
  <si>
    <t>INTALAÇÃO DE 01 COIFA NA COZINHA</t>
  </si>
  <si>
    <t>PONTO DE LUZ EMBUTIDO, INCLUINDO ELETRODUTO DE PVC RÍGIDO E CAIXA COM ESPELHO (POR UNIDADE)</t>
  </si>
  <si>
    <t>INST-LUZ-005</t>
  </si>
  <si>
    <t>1 PONTO PARA NOVA RECEPÇÃO DO CONSELHO = 1 PONTO</t>
  </si>
  <si>
    <t>1 PONTO PARA NOVO DEPÓSITO DO CONSELHO = 1 PONTO</t>
  </si>
  <si>
    <t>1 PONTO PARA NOVO DML = 1 PONTO</t>
  </si>
  <si>
    <t>2 PONTOS PARA NOVA CIRCULAÇÃO NA LAVANDERIA = 2 PONTOS</t>
  </si>
  <si>
    <t xml:space="preserve">1 PONTO PARA NOVA DESPENSA = 1 PONTO </t>
  </si>
  <si>
    <t>2 PONTOS PARA NOVO BANHEIRO PNE = 2 PONTOS</t>
  </si>
  <si>
    <t>2 PONTOS EXTERNOS PARA AREA DO PARQUE = 2 PONTOS</t>
  </si>
  <si>
    <t>1,80*0,18=0,32M²</t>
  </si>
  <si>
    <t>(1,75*0,18*2)  = 0,63M²</t>
  </si>
  <si>
    <t>(3,50*0,18*2) = 1,26M²</t>
  </si>
  <si>
    <t>(1,00*0,18)= 0,18M²</t>
  </si>
  <si>
    <t>(0,95*0,18) = 0,17M²</t>
  </si>
  <si>
    <t>(1,05*0,18) = 0,19M²</t>
  </si>
  <si>
    <t>ABRIGO DE GAS (0,60*0,18*2)= 0,22M²</t>
  </si>
  <si>
    <t>(1,00*0,18*2) = 0,36M²</t>
  </si>
  <si>
    <t>TODA MURETA EXTERNA: (20,42+7,09+14,51+3,65+9,92+2,35+16,14+8,64+1,85)*0,18= 84,57*0,18 = 15,22M²</t>
  </si>
  <si>
    <t>REPOSIÇÃO DE 2 PEITORIS DAS BASCULAS DAS SALAS 03,04: (3,00*0,18*2)= 1,08M²</t>
  </si>
  <si>
    <t>1,45+0,95+1,05+1,55+1,86+1,56+3,30+1,29+1,90+0,96+1,95+3,00+3,00= 23,82M</t>
  </si>
  <si>
    <t>COZINHA: 1,90+4,57 = 6,47M²</t>
  </si>
  <si>
    <t>BANHEIROS: 1,46M²</t>
  </si>
  <si>
    <t>AREA DE BANHO = 1,63M²</t>
  </si>
  <si>
    <t>BANHEIRO PCD: 0,81M²</t>
  </si>
  <si>
    <t>DML: 0,54*4 PRATELEIRAS = 2,16M²</t>
  </si>
  <si>
    <t>COZINHA: 1,07+0,95 = 2,02</t>
  </si>
  <si>
    <t>PRATELEIRA POR BAIXO DA BANCADA DA AREA DE BANHO (1,10*0,50) = 0,55M²</t>
  </si>
  <si>
    <t>PROLONGAMENTO DO RALO NO CORREDOR = 1 PONTO</t>
  </si>
  <si>
    <t>Fonte de Preço : SETOP 01/2020</t>
  </si>
  <si>
    <t>COMP.03</t>
  </si>
  <si>
    <t>JOGO DE FERRAGENS CROMADAS P/ PORTA DE VIDRO TEMPERADO, UMA FOLHA COMPOSTA: DOBRADICA SUPERIOR (101) E INFERIOR (103),TRINCO (502), FECHADURA (520),CONTRA FECHADURA (531),COM CAPUCHINHO</t>
  </si>
  <si>
    <t>VIDRO TEMPERADO INCOLOR E = 10 MM, SEM COLOCACAO</t>
  </si>
  <si>
    <t>MOLA HIDRAULICA DE PISO P/ VIDRO TEMPERADO 10MM</t>
  </si>
  <si>
    <t>PUXADOR CONCHA DE EMBUTIR, EM LATAO CROMADO, PARA PORTA / JANELA DE CORRER, LISO, SEM FURO PARA CHAVE, COM FUROS PARA FIXAR PARAFUSOS, *30 X 90* MM (LARGURA X ALTURA)</t>
  </si>
  <si>
    <t>VIDRACEIRO COM ENCARGOS COMPLEMENTARES</t>
  </si>
  <si>
    <t>Total de Mão de obra</t>
  </si>
  <si>
    <t xml:space="preserve">Fonte de Coeficientes: 73838/1 SINAPI </t>
  </si>
  <si>
    <t>COMP.04</t>
  </si>
  <si>
    <t xml:space="preserve">PORTAS DE VIDRO </t>
  </si>
  <si>
    <t xml:space="preserve">JANELAS DE VIDRO TEMPERADO </t>
  </si>
  <si>
    <t xml:space="preserve">JANELA/BASCULA EM VIDRO TEMPERADO, COM ESTRUTURA DE ALUMINIO, ESPESSURA 10MM (JANELAS/BASCULAS BLINDEX) </t>
  </si>
  <si>
    <t>FECHO / FECHADURA COM PUXADOR CONCHA, COM TRANCA TIPO
TRAVA, PARA JANELA / PORTA DE CORRER (INCLUI TESTA, FECHADURA,
PUXADOR) - COMPLETA</t>
  </si>
  <si>
    <t>PERFIL U / CANALETA DE ALUMINIO, DE ABAS IGUAIS, 1/2"
PARA PORTA OU JANELA DE CORRER</t>
  </si>
  <si>
    <t>INSTALAR 1 PORTA DE 80CM NO DEPOSITO NOVO DO CONSELHO TUTELAR</t>
  </si>
  <si>
    <t>02 BASCULAS JV-07 = (0,60*1,00*2)= 1,20M²</t>
  </si>
  <si>
    <t>01 BASCULA JV-01 = (1,00*0,60)= 0,60M²</t>
  </si>
  <si>
    <t>FECHAMENTO PASSA PRATO = (1,52*1,83=2,78M²</t>
  </si>
  <si>
    <t>01 JÁ-04 = 1,80*2,20 = 3,96M²</t>
  </si>
  <si>
    <t xml:space="preserve">TOTAL = 5 UNIDADES </t>
  </si>
  <si>
    <t>TOTAL M2= 8,54M²</t>
  </si>
  <si>
    <t>TELA NAS BASCULAS DAS DUAS DESPENSAS= (1,00*0,60)=0,60 + (0,95*0,60) = 0,57</t>
  </si>
  <si>
    <t>VIDRO IMPRESSO (FANTASIA) TIPO CANELADO OU MARTELADO INCOLOR, ESP. 3MM OU 4MM, INCLUSIVE FIXAÇÃO E VEDAÇÃO</t>
  </si>
  <si>
    <t>VID-FAN-010</t>
  </si>
  <si>
    <t>SUBSTITUIÇÃO DE VIDROS QUE ESTAO FALTANDO E TRINCADOS NA PORTA DA COZINHA: (0,36*0,41*2)= 0,30M²</t>
  </si>
  <si>
    <t>PONTO DE TOMADA DE EMBUTIR, INCLUINDO ELETRODUTO DE PVC RÍGIDO E CAIXA COM ESPELHO</t>
  </si>
  <si>
    <t>INST-TOM-005</t>
  </si>
  <si>
    <t>PLACA CEGA PARA CAIXA , 2" X 4"</t>
  </si>
  <si>
    <t>PLACA CEGA PARA CAIXA , 4" X 4"</t>
  </si>
  <si>
    <t>ELE-PLA-020</t>
  </si>
  <si>
    <t>ELE-PLA-025</t>
  </si>
  <si>
    <t>BANHEIRA INFANTIL DE EMBUTIR EM FIBRA DE VIDRO</t>
  </si>
  <si>
    <t xml:space="preserve">CCU </t>
  </si>
  <si>
    <t xml:space="preserve">COORPERFIBRA - Consulta Online </t>
  </si>
  <si>
    <t>AQUALAX -  Consulta online</t>
  </si>
  <si>
    <r>
      <t>Descrição:</t>
    </r>
    <r>
      <rPr>
        <sz val="10"/>
        <color rgb="FF000000"/>
        <rFont val="Arial"/>
        <family val="2"/>
      </rPr>
      <t xml:space="preserve"> PORTA EM MADEIRA DE LEI REVESTIDA EM LAMINADO MELAMÍNICO, COM MARCO EM ALUMÍNIO ANODIZADO NATURAL, TARJETA LIVRE/OCUPADO E DOBRADIÇAS - 70 X 105 CM </t>
    </r>
  </si>
  <si>
    <r>
      <t>Descrição:</t>
    </r>
    <r>
      <rPr>
        <sz val="10"/>
        <color rgb="FF000000"/>
        <rFont val="Arial"/>
        <family val="2"/>
      </rPr>
      <t xml:space="preserve"> PORTA DE VIDRO TEMPERADO, 0,80X2,10M, ESPESSURA 10MM, INCLUSIVE ACESSORIOS</t>
    </r>
  </si>
  <si>
    <r>
      <t>Descrição:</t>
    </r>
    <r>
      <rPr>
        <sz val="10"/>
        <color rgb="FF000000"/>
        <rFont val="Arial"/>
        <family val="2"/>
      </rPr>
      <t xml:space="preserve"> JANELA/BASCULA EM VIDRO TEMPERADO, COM ESTRUTURA DE ALUMINIO, ESPESSURA 10MM (JANELAS/BASCULAS BLINDEX) </t>
    </r>
  </si>
  <si>
    <t>Fonte de Coeficientes:PMM</t>
  </si>
  <si>
    <t>ENCANADOR OU BOMBEIRO HIDRAULICO</t>
  </si>
  <si>
    <r>
      <t>Descrição:</t>
    </r>
    <r>
      <rPr>
        <sz val="10"/>
        <color theme="1"/>
        <rFont val="Arial"/>
        <family val="2"/>
      </rPr>
      <t xml:space="preserve"> BANHEIRA INFANTIL DE EMBUTIR EM FIBRA DE VIDRO</t>
    </r>
  </si>
  <si>
    <r>
      <t>Unidade:</t>
    </r>
    <r>
      <rPr>
        <sz val="10"/>
        <color theme="1"/>
        <rFont val="Arial"/>
        <family val="2"/>
      </rPr>
      <t xml:space="preserve"> un</t>
    </r>
  </si>
  <si>
    <t>COMP.05</t>
  </si>
  <si>
    <r>
      <t>Descrição:</t>
    </r>
    <r>
      <rPr>
        <sz val="10"/>
        <color theme="1"/>
        <rFont val="Arial"/>
        <family val="2"/>
      </rPr>
      <t xml:space="preserve"> FORNECIMENTO E ASSENTAMENTO DE PUXADOR TIPO PUNHO REDONDO, CENTRAL, EM LATAO CROMADO, COMPRIMENTO DE *110* MM, PARA JANELAS - INCLUI PARAFUSO</t>
    </r>
  </si>
  <si>
    <t>PUXADOR TIPO PUNHO REDONDO, CENTRAL, EM LATAO CROMADO, COMPRIMENTO DE *110* MM, PARA JANELAS - INCLUI PARAFUSOS</t>
  </si>
  <si>
    <t>UM</t>
  </si>
  <si>
    <t xml:space="preserve">Fonte de Preço: SINAPI SET 2019 </t>
  </si>
  <si>
    <t>Fonte de Coeficientes: SEINFRA TABELA 026.1</t>
  </si>
  <si>
    <t>COMP. 07</t>
  </si>
  <si>
    <t>COMP.07</t>
  </si>
  <si>
    <r>
      <t>Descrição:</t>
    </r>
    <r>
      <rPr>
        <sz val="10"/>
        <color theme="1"/>
        <rFont val="Arial"/>
        <family val="2"/>
      </rPr>
      <t xml:space="preserve"> DUCHA HIGIÊNICA ELÉTRICA 3T 4300W COM REGISTRO - LORENZETTI</t>
    </r>
  </si>
  <si>
    <r>
      <t>Unidade:</t>
    </r>
    <r>
      <rPr>
        <sz val="10"/>
        <color theme="1"/>
        <rFont val="Arial"/>
        <family val="2"/>
      </rPr>
      <t xml:space="preserve"> UNIDADE</t>
    </r>
  </si>
  <si>
    <t>COMP. 08</t>
  </si>
  <si>
    <t>FORNECIMENTO E ASSENTAMENTO CJ DEPUXADOR TIPO PUNHO REDONDO, CENTRAL, EM LATAO CROMADO, COMPRIMENTO DE *110* MM, PARA JANELAS - INCLUI PARAFUSO</t>
  </si>
  <si>
    <t>3 PONTOS PARA PATIO = 3 PONTOS</t>
  </si>
  <si>
    <t>4 PONTOS NA COZINHA = 4 PONTOS</t>
  </si>
  <si>
    <t>1 PONTO NO CORREDOR = 1 PONTOS</t>
  </si>
  <si>
    <t>REFLETOR SLIM LED 50W DE POTÊNCIA, BRANCO FRIO, 6500K, AUTOVOLT, MARCA G-LIGHT OU SIMILAR</t>
  </si>
  <si>
    <t>TOMADA SIMPLES - 2P + T - 10A COM PLACA</t>
  </si>
  <si>
    <t>INTERRUPTOR , DUAS TECLAS PARALELO 10 A - 250 V</t>
  </si>
  <si>
    <t>ELE-INT-100</t>
  </si>
  <si>
    <t>INTERRUPTOR , TRÊS TECLAS PARALELO 10 A - 250 V</t>
  </si>
  <si>
    <t>ELE-INT-120</t>
  </si>
  <si>
    <t>ELE-TOM-025</t>
  </si>
  <si>
    <t>INC-EXT-015</t>
  </si>
  <si>
    <t>MANGUEIRA PLÁSTICA PARA GÁS D = 3/8" X 1,50 M</t>
  </si>
  <si>
    <t>GAS-MAN-005</t>
  </si>
  <si>
    <t>ALVENARIA DE COBOGÓ DE CONCRETO TIPO VENEZIANA 10 X 20 X 40 CM</t>
  </si>
  <si>
    <t>ALV-COB-015</t>
  </si>
  <si>
    <t>PORTA VENEZIANA EM PERFIL E CHAPA METÁLICA</t>
  </si>
  <si>
    <t>SER-POR-045</t>
  </si>
  <si>
    <t xml:space="preserve">ABRIGO PARA EXTINTOR INCENDIO </t>
  </si>
  <si>
    <t>EXTINTOR DE INCÊNDIO TIPO PÓ QUÍMICO 20-B:C, CAPACIDADE 4 KG</t>
  </si>
  <si>
    <t>TUBO, PEX, MULTICAMADA, DN 20 (20MM), INSTALADO EM IMPLANTAÇÃO DE INSTALAÇÕES DE GÁS - FORNECIMENTO E INSTALAÇÃO. AF_01/2020</t>
  </si>
  <si>
    <t>CONEXÃO FIXA, ROSCA FÊMEA, METÁLICA, PARA INSTALAÇÕES EM PEX, DN 20 MM X 1/2", COM ANEL DESLIZANTE. FORNECIMENTO E INSTALAÇÃO. AF_06/2015</t>
  </si>
  <si>
    <t>TÊ, METÁLICO, PARA INSTALAÇÕES EM PEX, DN 20 MM, CONEXÃO POR ANEL DESLIZANTE ? FORNECIMENTO E INSTALAÇÃO. AF_06/2015</t>
  </si>
  <si>
    <t>ADAPTADOR FIXO FÊMEA, PARA INSTALAÇÕES PEX DN 20MM</t>
  </si>
  <si>
    <t>3.1</t>
  </si>
  <si>
    <t>3.1.1</t>
  </si>
  <si>
    <t>3.1.2</t>
  </si>
  <si>
    <t>3.1.3</t>
  </si>
  <si>
    <t>4.1</t>
  </si>
  <si>
    <t>4.1.1</t>
  </si>
  <si>
    <t>4.1.2</t>
  </si>
  <si>
    <t>4.1.3</t>
  </si>
  <si>
    <t>4.1.4</t>
  </si>
  <si>
    <t>4.1.5</t>
  </si>
  <si>
    <t>5.1.3</t>
  </si>
  <si>
    <t>5.1.4</t>
  </si>
  <si>
    <t>5.2</t>
  </si>
  <si>
    <t>5.2.1</t>
  </si>
  <si>
    <t>5.2.2</t>
  </si>
  <si>
    <t>5.2.3</t>
  </si>
  <si>
    <t>5.2.4</t>
  </si>
  <si>
    <t>5.2.5</t>
  </si>
  <si>
    <t>5.2.6</t>
  </si>
  <si>
    <t>Subtotal  item 5</t>
  </si>
  <si>
    <t xml:space="preserve">Subtotal item 6 </t>
  </si>
  <si>
    <t>7.1</t>
  </si>
  <si>
    <t>7.1.1</t>
  </si>
  <si>
    <t>7.1.2</t>
  </si>
  <si>
    <t>7.1.3</t>
  </si>
  <si>
    <t>7.2</t>
  </si>
  <si>
    <t>7.2.1</t>
  </si>
  <si>
    <t>7.2.2</t>
  </si>
  <si>
    <t>7.3</t>
  </si>
  <si>
    <t>7.3.1</t>
  </si>
  <si>
    <t>7.3.2</t>
  </si>
  <si>
    <t>7.4.1</t>
  </si>
  <si>
    <t>7.4.2</t>
  </si>
  <si>
    <t>7.5</t>
  </si>
  <si>
    <t>7.5.1</t>
  </si>
  <si>
    <t>7.5.2</t>
  </si>
  <si>
    <t>7.5.3</t>
  </si>
  <si>
    <t>7.5.4</t>
  </si>
  <si>
    <t>Subtotal  item 7</t>
  </si>
  <si>
    <t>8.2</t>
  </si>
  <si>
    <t>8.3</t>
  </si>
  <si>
    <t>8.4</t>
  </si>
  <si>
    <t>Subtotal  item 8</t>
  </si>
  <si>
    <t>9.1</t>
  </si>
  <si>
    <t>Subtotal item 9</t>
  </si>
  <si>
    <t>10.1</t>
  </si>
  <si>
    <t>10.1.1</t>
  </si>
  <si>
    <t>10.1.2</t>
  </si>
  <si>
    <t>10.1.3</t>
  </si>
  <si>
    <t>10.1.4</t>
  </si>
  <si>
    <t>10.1.5</t>
  </si>
  <si>
    <t>10.2</t>
  </si>
  <si>
    <t>10.2.1</t>
  </si>
  <si>
    <t>10.2.2</t>
  </si>
  <si>
    <t>10.2.3</t>
  </si>
  <si>
    <t>10.2.4</t>
  </si>
  <si>
    <t>10.2.5</t>
  </si>
  <si>
    <t>10.3</t>
  </si>
  <si>
    <t>10.3.1</t>
  </si>
  <si>
    <t>10.3.2</t>
  </si>
  <si>
    <t>10.3.3</t>
  </si>
  <si>
    <t>10.3.4</t>
  </si>
  <si>
    <t>10.3.5</t>
  </si>
  <si>
    <t>Subtotal item 10</t>
  </si>
  <si>
    <t>11.6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</si>
  <si>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</si>
  <si>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</si>
  <si>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</si>
  <si>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</si>
  <si>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</si>
  <si>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</si>
  <si>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</si>
  <si>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</si>
  <si>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</si>
  <si>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</si>
  <si>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</si>
  <si>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</si>
  <si>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</si>
  <si>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</si>
  <si>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</si>
  <si>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</si>
  <si>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</si>
  <si>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</si>
  <si>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</si>
  <si>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</si>
  <si>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</si>
  <si>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</si>
  <si>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</si>
  <si>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Subtotal item 13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</si>
  <si>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</si>
  <si>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</si>
  <si>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</si>
  <si>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</si>
  <si>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</si>
  <si>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</si>
  <si>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</si>
  <si>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</si>
  <si>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</si>
  <si>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</si>
  <si>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</si>
  <si>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</si>
  <si>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</si>
  <si>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</si>
  <si>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</si>
  <si>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</si>
  <si>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</si>
  <si>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</si>
  <si>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</si>
  <si>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</si>
  <si>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</si>
  <si>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</si>
  <si>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</si>
  <si>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</si>
  <si>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</si>
  <si>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</si>
  <si>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</si>
  <si>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</si>
  <si>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</si>
  <si>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</si>
  <si>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</si>
  <si>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</si>
  <si>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</si>
  <si>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Subtotal  item 14</t>
  </si>
  <si>
    <t>Subtotal item 15</t>
  </si>
  <si>
    <t>Subtotal item 16</t>
  </si>
  <si>
    <t>17.1.1</t>
  </si>
  <si>
    <t>17.1.2</t>
  </si>
  <si>
    <t>17.1.3</t>
  </si>
  <si>
    <t>17.1.4</t>
  </si>
  <si>
    <t>17.1.5</t>
  </si>
  <si>
    <t>17.1.6</t>
  </si>
  <si>
    <t>Subtotal item 17</t>
  </si>
  <si>
    <t>Subtotal  item 18</t>
  </si>
  <si>
    <t>REMOÇÃO DE DUAS RAIZES NA CIRCULAÇÃO EXTERNA DA ESCOLA</t>
  </si>
  <si>
    <t>1.4</t>
  </si>
  <si>
    <t>TER-ATE-015</t>
  </si>
  <si>
    <t>ATERRO COMPACTADO MANUAL, COM SOQUETE</t>
  </si>
  <si>
    <t>QUANTITATIVOS RETIRADOS DE PROJETO DE INSTALAÇÕES GLP</t>
  </si>
  <si>
    <t>LETREIRO DA ESCOLA TEXTO: E. M . JOSÉ MIGUEL MUAHAD</t>
  </si>
  <si>
    <t>INSTALAR 1 BEBEDOURO ACESSIVEL NO PATIO</t>
  </si>
  <si>
    <t>INSTALAR 1 BEBEDOURO COM CAIXA SUSPENSA NO PATIO</t>
  </si>
  <si>
    <t>SUPERESTRUTURA</t>
  </si>
  <si>
    <t>ESQUADRIAS</t>
  </si>
  <si>
    <t>IMPERMEABILIZAÇÃO</t>
  </si>
  <si>
    <t>LOUÇAS E METAIS</t>
  </si>
  <si>
    <t>BANHEIRA INFANTIL DE FIBRA DE VIDRO - 10L</t>
  </si>
  <si>
    <t>MERCADO - 01</t>
  </si>
  <si>
    <t>MERCADO - 02</t>
  </si>
  <si>
    <t>BASE DE PREÇO:  SETOP JAN/2020 - SINAPI JUN/2020 - ORSE MAI/2020 - SUDECAP FEV/2020 - SEINFRA TAB 026.1</t>
  </si>
  <si>
    <t>10.90.20</t>
  </si>
  <si>
    <t>LIM-GER-005</t>
  </si>
  <si>
    <t>AUXILIAR DE PEDREIRO</t>
  </si>
  <si>
    <t>PEDREIRO</t>
  </si>
  <si>
    <t>Fonte de Preço : SINAPI INSUMOS 06/2020</t>
  </si>
  <si>
    <t>Fonte de Coeficientes: SETOP</t>
  </si>
  <si>
    <t>VIDRACEIRO</t>
  </si>
  <si>
    <t>CARPINTEIRO DE ESQUADRIAS</t>
  </si>
  <si>
    <t>Fonte de Preço: MERCADO / SINAPI INSUMOS 06/2020</t>
  </si>
  <si>
    <t>MERCADO-01</t>
  </si>
  <si>
    <t>MERCADO-02</t>
  </si>
  <si>
    <t>MERCADO-03</t>
  </si>
  <si>
    <t>MERCADO - 03</t>
  </si>
  <si>
    <t>BEBEDOURO INDUSTRIAL 200L EM INOX, MOTOR PRIMEIRA LINHA</t>
  </si>
  <si>
    <t>CANÔVAS INSDUSTRIA E COMERCIO LTDA - Consulta Online</t>
  </si>
  <si>
    <t>BONSUCESSO - Consulta Online</t>
  </si>
  <si>
    <t>GRUPO MARINHO ELETRODOMESTICOS -  Consulta Online</t>
  </si>
  <si>
    <t>Fonte de Preço : MERCADO - SINAPI INSUMOS 06/2020</t>
  </si>
  <si>
    <t>LAJE - CONSELHO TUTELAR</t>
  </si>
  <si>
    <t>5.3</t>
  </si>
  <si>
    <t>5.3.1</t>
  </si>
  <si>
    <t>5,69 + 5,11 =  10,80 LAJE QUE SERÁ PARA NOVO DESPOSITO E RECEPÇAO DO CONSELHO TUTELAR</t>
  </si>
  <si>
    <t>ATERRO PARA ÁREA DO PARQUE (58,87M²*0,50)= 29,44M³</t>
  </si>
  <si>
    <t>REMOÇÃO DE PADRÃO DA CEMIG</t>
  </si>
  <si>
    <t>DEM-PAD-005</t>
  </si>
  <si>
    <t>REMOÇÃO DE PADRÃO DA COPASA</t>
  </si>
  <si>
    <t>DEM-PAD-010</t>
  </si>
  <si>
    <t>12.5</t>
  </si>
  <si>
    <t>4 PONTOS NOVOS DE TOMADA NA DESPENSA FRIA</t>
  </si>
  <si>
    <t>PINTURA COM VERNIZ SINTÉTICO MARÍTIMO EM RÉGUAS PARA FIXAÇÃO CARTAZES E PROTEÇÃO DE CARTEIRAS</t>
  </si>
  <si>
    <t>PIN-VER-035</t>
  </si>
  <si>
    <t>SUBSTITUIR TODAS TOMADAS ANTIGAS DA ESCOLA, TOTAL LEVANTADO IN LOCO = 20 TOMADAS.</t>
  </si>
  <si>
    <t>SUBSTITUIR TODAS CAIXINHAS DE INTERRUPTOR 2 TECLAS</t>
  </si>
  <si>
    <t>ENTELAMENTO CORRETIVO DE SUPERFÍCIE COM TRINCA POR RETRAÇÃO OU DILATAÇÃO, REVESTIDA COM ARGAMASSA DE CAL HIDRATADA E AREIA SEM PENEIRAR TRAÇO 1:3, LARGURA DA TELA = 15 CM</t>
  </si>
  <si>
    <t>JUN-ENT-005</t>
  </si>
  <si>
    <t>17.1.7</t>
  </si>
  <si>
    <t xml:space="preserve">TRATAMENTO DAS TRINCAS </t>
  </si>
  <si>
    <t>11.11</t>
  </si>
  <si>
    <t>SUBSTITUIR AS CAIXAS DE INTERRUPTOR</t>
  </si>
  <si>
    <t>SUBSTITUIR OS ESPELHOS DAS TAMPAS CEGAS</t>
  </si>
  <si>
    <t>4 LUMINARIAS POR SALA DE AULA = 8*4 = 32 UNIDADES</t>
  </si>
  <si>
    <t>SALA 05 = 3 UNIDADES</t>
  </si>
  <si>
    <t>DML= 1 UNIDADE</t>
  </si>
  <si>
    <t>CORREDOR = 5 UNIDADES</t>
  </si>
  <si>
    <t>BANHEIROS INFANTIS 1 POR BANHEIRO = 2 UNIDADES</t>
  </si>
  <si>
    <t>CORREDOR DA LAVANDERIA = 2 UNIDADES</t>
  </si>
  <si>
    <t>PATIO = 13 UNIDADES</t>
  </si>
  <si>
    <t>COZINHA = 4 UNIDADES</t>
  </si>
  <si>
    <t>DESPENSAS = 2 UNIDADES</t>
  </si>
  <si>
    <t>COPA = 1 UNIDADE</t>
  </si>
  <si>
    <t>BANHEIRO PCD = 1  UNIDADE</t>
  </si>
  <si>
    <t>LAVANDERIA = 1 UNIDADE</t>
  </si>
  <si>
    <t>AREA DO BANHO = 1 UNIDADE</t>
  </si>
  <si>
    <t>BERÇARIO E SALA DO SONO = 4 EM CADA = 8 UNIDADES</t>
  </si>
  <si>
    <t>AREA EXTERNA = 9 UNIDADES</t>
  </si>
  <si>
    <t>RECEPÇÃO E DEPOSITO DO CONSELHO = 2 UNIDADES</t>
  </si>
  <si>
    <t>2 UNIDADES PARA AREA DO PARQUE</t>
  </si>
  <si>
    <t>COMPOSIÇÃO REPRESENTATIVA PARA REMOÇÃO E REASSENTAMENTO DO QUADRO DE DISTRIBUIÇÃO</t>
  </si>
  <si>
    <t>PONTO SECO PARA INSTALAÇÃO DE SOM, TV, ALARME E LÓGICA, INCLUINDO ELETRODUTO DE PVC RÍGIDO E CAIXA COM ESPELHO</t>
  </si>
  <si>
    <t>15.11</t>
  </si>
  <si>
    <t>INST-STVAL-005</t>
  </si>
  <si>
    <t>DIVISÓRIA EM GRANITO CINZA ANDORINHA E = 3 CM, INCLUSIVE FERRAGENS EM LATÃO CROMADO</t>
  </si>
  <si>
    <t>DIV-PED-015</t>
  </si>
  <si>
    <t>17.1.8</t>
  </si>
  <si>
    <t>DML: (2,75+2,75+1,30+1,30)*3,07= 24,89M²</t>
  </si>
  <si>
    <t>LUMINIARIA TIPO PLAFON (SOBREPOR), QUADRADA, 24X24CM, EM ALUMINOU PINTADO COR BRANCA, LED 25W C/ DIFUSOR, ALADIN OU SIMILAR</t>
  </si>
  <si>
    <t>COIFA EM AÇO INOX ESCOVADO AISI 304, TIPO ENCOSTADA, COM FILTROS INERCIAS, DESCARGA VERTICAL SUPERIOR COM DIAM=30CM, EXAUSTOR, DUTO, CHAPEU CHINES, FILTRO, DIMENSÕES: LARG=1000 X PROF=1600 X ALT=600MM</t>
  </si>
  <si>
    <t>SUBSTITUIÇÃO DA CALHA DO TELHADO = 36,80 + 44,45 = 81,25 +1,80m de calha para captação de agua pluvial na lavanderia</t>
  </si>
  <si>
    <t>PAREDE AREA DE SERVIÇO+AREA EXTERNA: (2,70*3,00)=8,10M² + (22,26+1,80+24,85)*1,50= 8,10+73,36=81,46M²</t>
  </si>
  <si>
    <r>
      <t>LAVANDERIA E AREA EXTERNA: (24,85+1,80+22,25)=48,90*3,30= 161,37 - JANELAS -&gt; 9*(2,05*1,20) = 161,37-22,14 = 139,23M²-73,36 =</t>
    </r>
    <r>
      <rPr>
        <b/>
        <sz val="9"/>
        <color rgb="FF000000"/>
        <rFont val="Arial"/>
        <family val="2"/>
      </rPr>
      <t xml:space="preserve"> 65,87M²</t>
    </r>
  </si>
  <si>
    <t>TOTAL DE PREPARAÇÃO PARA PINTURA= 2545,70 - PINTURA DE TETO 769,74 = 1775,96 PINTURA DE PAREDES - 736,94 PINTURA ESMALTE</t>
  </si>
  <si>
    <t>1775,962-736,94=1039,02 M² DE PINTURA LATEX</t>
  </si>
  <si>
    <t xml:space="preserve">TOTAL GERAL </t>
  </si>
  <si>
    <t>1 UNIDADE NO BANHEIRO DA SALA DO SONO</t>
  </si>
  <si>
    <t>10.3.6</t>
  </si>
  <si>
    <t>2 PONTOS NO PATIO PARA BEBEDOURO = 2 PONTOS</t>
  </si>
  <si>
    <t>TROCA DE PISO NO BANHEIRO DA SALA DO SONO: 3,80M²</t>
  </si>
  <si>
    <t xml:space="preserve"> ÁREA DE CONTRAPISO: 754,47M²+ RODAPÉ: </t>
  </si>
  <si>
    <t>UMA PAREDE NO BANHEIRO DA SALA DE  SONO: (2,20*3,07)= 6,75M²</t>
  </si>
  <si>
    <t>REMOÇÃO E REASSENTAMENTO DE ESQUADRIA DE ALUMÍNIO E VIDRO (COM REAPROVEITAMENTO)</t>
  </si>
  <si>
    <t>BOX BANHEIRO SALA DO SONO= (1,20+0,80)*1,80=3,60M²</t>
  </si>
  <si>
    <t>5.3.2</t>
  </si>
  <si>
    <t>CONTRAPISO EM ARGAMASSA TRAÇO 1:4 (CIMENTO E AREIA), PREPARO MECÂNICO COM BETONEIRA 400 L, APLICADO EM ÁREAS MOLHADAS SOBRE IMPERMEABILIZAÇÃO, ESPESSURA 3CM.</t>
  </si>
  <si>
    <t>PIN-LIX-005</t>
  </si>
  <si>
    <t>LIXAMENTO MANUAL EM PAREDE E TETO PARA REMOÇÃO DE TINTA</t>
  </si>
  <si>
    <t>REV-AZU-011</t>
  </si>
  <si>
    <t>TAPUME DE TELHA GALVANIZADA, COM PONTALETES DE MADEIRA.</t>
  </si>
  <si>
    <t>REVESTIMENTO COM PASTILHAS  (10X10CM), ASSENTADO COM ARGAMASSA PRÉ-FABRICADA, INCLUSIVE REJUNTAMENTO</t>
  </si>
  <si>
    <t>PIS-API-005</t>
  </si>
  <si>
    <t>APICOAMENTO DE PAREDE PARA REMOÇÃO DE ARGAMASSA</t>
  </si>
  <si>
    <t>DEM-CAL-005</t>
  </si>
  <si>
    <t>REMOÇÃO DE CALHA GALVANIZADA OU PVC, INCLUSIVE AFASTAMENTO</t>
  </si>
  <si>
    <t>DEM-RUF-005</t>
  </si>
  <si>
    <t>DEM-ENG-005</t>
  </si>
  <si>
    <t>DEM-TEL-005</t>
  </si>
  <si>
    <t xml:space="preserve">REMOÇÃO DE TELHA METÁLICA, INCLUSIVE AFASTAMENTO </t>
  </si>
  <si>
    <t>2.25</t>
  </si>
  <si>
    <t>2.26</t>
  </si>
  <si>
    <t>2.27</t>
  </si>
  <si>
    <t>2.28</t>
  </si>
  <si>
    <t>2.29</t>
  </si>
  <si>
    <t>EST-CON-035</t>
  </si>
  <si>
    <t>FORNECIMENTO DE CONCRETO ESTRUTURAL, PREPARADO EM OBRA, COM FCK 25 MPA, INCLUSIVE LANÇAMENTO, ADENSAMENTO E ACABAMENTO</t>
  </si>
  <si>
    <t>EST-CON-030</t>
  </si>
  <si>
    <t>FORNECIMENTO DE CONCRETO ESTRUTURAL, PREPARADO EM OBRA, COM FCK 20 MPA, INCLUSIVE LANÇAMENTO, ADENSAMENTO E ACABAMENTO</t>
  </si>
  <si>
    <t>FABRICAÇÃO DE FÔRMA PARA PILARES E VIGAS, COM MADEIRA SERRADA, E = 25 MM</t>
  </si>
  <si>
    <t>FABRICAÇÃO DE FÔRMA PARA PILARETES E SAPATAS, COM MADEIRA SERRADA, E = 25 MM</t>
  </si>
  <si>
    <t>MASSA ÚNICA, PARA RECEBIMENTO DE PINTURA, EM ARGAMASSA TRAÇO 1:2:8, PREPARO MANUAL, APLICADA MANUALMENTE EM FACES INTERNAS DE PAREDES, ESPES
SURA DE 20MM, COM EXECUÇÃO DE TALISCAS.</t>
  </si>
  <si>
    <t>REVESTIMENTO COM CERÂMICA APLICADO EM PAREDE, ACABAMENTO ESMALTADO, AMBIENTE INTERNO/EXTERNO, PADRÃO EXTRA, DIMENSÃO DA PEÇA ATÉ 2025 CM2, PEI III, ASSENTAMENTO COM ARGAMASSA INDUSTRIALIZADA, INCLUSIVE REJUNTAMENTO</t>
  </si>
  <si>
    <t>PIS-CON-015</t>
  </si>
  <si>
    <t>CONTRAPISO DESEMPENADO COM ARGAMASSA, TRAÇO 1:3 (CIMENTO E AREIA), ESP. 30MM</t>
  </si>
  <si>
    <t>REVESTIMENTO CERÂMICO PARA PISO COM PLACAS TIPO ESMALTADA EXTRA DE DIMENSÕES 60X60 CM APLICADA EM AMBIENTES DE ÁREA MAIOR QUE 10 M2.</t>
  </si>
  <si>
    <t>PIS-TAT-008</t>
  </si>
  <si>
    <t>PISO PODOTÁTIL DE BORRACHA, DIRECIONAL, ESP. 12MM, COLORIDA, INCLUSIVE FORNECIMENTO E INSTALAÇÃO</t>
  </si>
  <si>
    <t>PIS-TAT-017</t>
  </si>
  <si>
    <t>PISO PODOTÁTIL DE BORRACHA, ALERTA, ESP. 12MM, COLORIDA, INCLUSIVE FORNECIMENTO E INSTALAÇÃO</t>
  </si>
  <si>
    <t>PAI-GRA-015</t>
  </si>
  <si>
    <t>PLANTIO DE GRAMA ESMERALDA EM PLACAS, INCLUSIVE TERRA VEGETAL E CONSERVAÇÃO POR 30 DIAS</t>
  </si>
  <si>
    <t xml:space="preserve">PLANTIO DE FORRAÇÃO (GRAMA AMENDOIM) </t>
  </si>
  <si>
    <t>APLICAÇÃO E LIXAMENTO DE MASSA LÁTEX EM PAREDES, DUAS DEMÃOS</t>
  </si>
  <si>
    <t>APLICAÇÃO E LIXAMENTO DE MASSA LÁTEX EM TETO, DUAS DEMÃOS</t>
  </si>
  <si>
    <t>PIN-OLE-015</t>
  </si>
  <si>
    <t>PINTURA ESMALTE EM SUPERFÍCIE DE CONCRETO/ALVENARIA, DUAS (3) DEMÃOS, EXCLUSIVE SELADOR ACRÍLICO E MASSA ACRÍLICA/CORRIDA (PVA)</t>
  </si>
  <si>
    <t>PIN-ACR-010</t>
  </si>
  <si>
    <t>PINTURA ACRÍLICA EM PAREDE, TRÊS (3) DEMÃOS, EXCLUSIVE SELADOR ACRÍLICO E MASSA ACRÍLICA/CORRIDA (PVA)</t>
  </si>
  <si>
    <t>PIN-ACR-006</t>
  </si>
  <si>
    <t>PINTURA ACRÍLICA EM TETO, DUAS (2) DEMÃOS, EXCLUSIVE SELADOR ACRÍLICO E MASSA ACRÍLICA/CORRIDA (PVA)</t>
  </si>
  <si>
    <t>PIN-EMA-020</t>
  </si>
  <si>
    <t>EMASSAMENTO A ÓLEO SOBRE MADEIRA, UMA (2) DEMÃOS, INCLUSIVE LIXAMENTO PARA PINTURA</t>
  </si>
  <si>
    <t>PINTURA ESMALTE PARA MADEIRA, DUAS DEMÃOS, SOBRE FUNDO NIVELADOR BRANCO EM ESQUADRIAS DE MADEIRA</t>
  </si>
  <si>
    <t>PIN-ESM-035</t>
  </si>
  <si>
    <t>ALVENARIA DE VEDAÇÃO DE BLOCOS CERÂMICOS FURADOS NA VERTICAL DE 14X19X39CM (ESPESSURA 14CM) DE PAREDES COM ÁREA LÍQUIDA MAIOR OU IGUAL A 6M² SEM VÃOS E ARGAMASSA DE ASSENTAMENTO COM PREPARO MANUAL.</t>
  </si>
  <si>
    <t>ALVENARIA DE VEDAÇÃO DE BLOCOS VAZADOS DE CONCRETO DE 14X19X39CM (ESPESSURA 14CM) DE PAREDES COM ÁREA LÍQUIDA MENOR QUE 6M² SEM VÃOS E ARGAM
ASSA DE ASSENTAMENTO COM PREPARO MANUAL.</t>
  </si>
  <si>
    <t>ESQ-POR-065</t>
  </si>
  <si>
    <t>EST-MET-035</t>
  </si>
  <si>
    <t>FORNECIMENTO, FABRICAÇÃO, TRANSPORTE E MONTAGEM DE ESTRUTURA METÁLICA PARA TELHADO SOBRE LAJE PARA TELHAS METÁLICAS, INCLUSIVE PINTURA PRIMER</t>
  </si>
  <si>
    <t xml:space="preserve"> AREA TOTAL DA COBERTURA = 731,93 + 5.20M² REFAZER O TELHADO DA LAVANDERIA</t>
  </si>
  <si>
    <t xml:space="preserve">PERIMETRO DA COBERTURA = 137,50M </t>
  </si>
  <si>
    <t>TOTAL GERAL =137,50</t>
  </si>
  <si>
    <t>DEMOLIÇÃO DE ENGRADAMENTO, INCLUSIVE AFASTAMENTO.</t>
  </si>
  <si>
    <t>REMOÇÃO DE RUFO E CONTRARUFO DE CHAPA GALVANIZADA, INCLUSIVE AFASTAMENTO</t>
  </si>
  <si>
    <t>PLU-RUF-020</t>
  </si>
  <si>
    <t>RUFO E CONTRA-RUFO DE CHAPA GALVANIZADA Nº. 24, DESENVOLVIMENTO = 33 CM</t>
  </si>
  <si>
    <t>TOTAL GERAL = 189,48 M²</t>
  </si>
  <si>
    <t>QUANTITATIVO RETIRADO DO PROJETO ARQUITETONICO.</t>
  </si>
  <si>
    <t>ÁREA DO TELHADO COM 25% DE REPAROS PARA CORREÇÃO DE VAZAMENTOS E FALTA DE CAIMENTO.</t>
  </si>
  <si>
    <t>PERÍMETRO DA EDIFICAÇÃO, RETIRADO DO PROJETO ARQUITETONICO.</t>
  </si>
  <si>
    <t>8.5</t>
  </si>
  <si>
    <t>DRE-TUB-015</t>
  </si>
  <si>
    <t>FORNECIMENTO E ASSENTAMENTO DE TUBO PVC RÍGIDO, DRENAGEM/PLUVIAL, PBV - SÉRIE NORMAL, DN 100 MM (4"), INCLUSIVE CONEXÕES</t>
  </si>
  <si>
    <t>DESCIDA DE 4 NOVAS SAIDAS DE ÁGUA PLUVIAL, DUAS DE CADA LADO DO TELHADO = 3+6+1,5+3+6+1,5+3+15+2+3+3+6</t>
  </si>
  <si>
    <t xml:space="preserve"> AREA TOTAL DA COBERTURA = 731,93*20% REPARO + 5.20M² REFAZER O TELHADO DA LAVANDERIA</t>
  </si>
  <si>
    <t>737,13 M² X 20,0%= 152,63 M² + 5,20 M² COBERTURA LAVANDERIA</t>
  </si>
  <si>
    <t>SERVIÇOS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</si>
</sst>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_-* #,##0.00_-;\-* #,##0.00_-;_-* \-??_-;_-@_-"/>
    <numFmt numFmtId="166" formatCode="&quot;R$ &quot;#,##0.00"/>
    <numFmt numFmtId="167" formatCode="d/mmm"/>
    <numFmt numFmtId="168" formatCode="_-&quot;R$ &quot;* #,##0.00_-;&quot;-R$ &quot;* #,##0.00_-;_-&quot;R$ &quot;* \-??_-;_-@_-"/>
    <numFmt numFmtId="169" formatCode="0.0000"/>
    <numFmt numFmtId="170" formatCode="&quot;R$&quot;\ #,##0.00"/>
    <numFmt numFmtId="171" formatCode="_-[$R$-416]\ * #,##0.00_-;\-[$R$-416]\ * #,##0.00_-;_-[$R$-416]\ * &quot;-&quot;??_-;_-@_-"/>
  </numFmts>
  <fonts count="33" x14ac:knownFonts="1"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0"/>
      <color rgb="FF00B05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B0F0"/>
      <name val="Arial"/>
      <family val="2"/>
      <charset val="1"/>
    </font>
    <font>
      <u/>
      <sz val="11"/>
      <color rgb="FF0000FF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1"/>
      <color rgb="FF000000"/>
      <name val="Times New Roman"/>
      <family val="1"/>
      <charset val="1"/>
    </font>
    <font>
      <sz val="9"/>
      <name val="Arial"/>
      <family val="2"/>
    </font>
    <font>
      <sz val="10"/>
      <color theme="1"/>
      <name val="Arial"/>
      <family val="2"/>
      <charset val="1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164" fontId="14" fillId="0" borderId="0" applyBorder="0" applyProtection="0"/>
    <xf numFmtId="168" fontId="14" fillId="0" borderId="0" applyBorder="0" applyProtection="0"/>
    <xf numFmtId="9" fontId="14" fillId="0" borderId="0" applyBorder="0" applyProtection="0"/>
    <xf numFmtId="0" fontId="9" fillId="0" borderId="0" applyBorder="0" applyProtection="0"/>
    <xf numFmtId="0" fontId="3" fillId="0" borderId="0" applyBorder="0" applyProtection="0"/>
  </cellStyleXfs>
  <cellXfs count="553">
    <xf numFmtId="0" fontId="0" fillId="0" borderId="0" xfId="0"/>
    <xf numFmtId="0" fontId="2" fillId="0" borderId="0" xfId="5" applyFont="1" applyBorder="1" applyAlignment="1" applyProtection="1">
      <alignment horizontal="center" vertical="center"/>
    </xf>
    <xf numFmtId="0" fontId="2" fillId="0" borderId="0" xfId="5" applyFont="1" applyBorder="1" applyAlignment="1" applyProtection="1">
      <alignment horizontal="center"/>
    </xf>
    <xf numFmtId="0" fontId="2" fillId="0" borderId="0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horizontal="center" vertical="center" wrapText="1"/>
    </xf>
    <xf numFmtId="0" fontId="4" fillId="0" borderId="0" xfId="5" applyFont="1" applyBorder="1" applyAlignment="1" applyProtection="1">
      <alignment horizontal="center" wrapText="1"/>
    </xf>
    <xf numFmtId="0" fontId="4" fillId="0" borderId="0" xfId="5" applyFont="1" applyBorder="1" applyAlignment="1" applyProtection="1">
      <alignment vertical="center" wrapText="1"/>
    </xf>
    <xf numFmtId="164" fontId="4" fillId="0" borderId="0" xfId="5" applyNumberFormat="1" applyFont="1" applyBorder="1" applyAlignment="1" applyProtection="1">
      <alignment horizontal="center" vertical="center" wrapText="1"/>
    </xf>
    <xf numFmtId="0" fontId="4" fillId="0" borderId="0" xfId="5" applyFont="1" applyBorder="1" applyAlignment="1" applyProtection="1">
      <alignment vertical="center"/>
    </xf>
    <xf numFmtId="0" fontId="2" fillId="2" borderId="0" xfId="5" applyFont="1" applyFill="1" applyBorder="1" applyAlignment="1" applyProtection="1">
      <alignment vertical="center"/>
    </xf>
    <xf numFmtId="0" fontId="4" fillId="4" borderId="2" xfId="5" applyFont="1" applyFill="1" applyBorder="1" applyAlignment="1" applyProtection="1">
      <alignment horizontal="center" vertical="center"/>
    </xf>
    <xf numFmtId="0" fontId="4" fillId="4" borderId="2" xfId="5" applyFont="1" applyFill="1" applyBorder="1" applyAlignment="1" applyProtection="1">
      <alignment vertical="center"/>
    </xf>
    <xf numFmtId="164" fontId="4" fillId="4" borderId="2" xfId="5" applyNumberFormat="1" applyFont="1" applyFill="1" applyBorder="1" applyAlignment="1" applyProtection="1">
      <alignment vertical="center"/>
    </xf>
    <xf numFmtId="164" fontId="4" fillId="4" borderId="2" xfId="1" applyFont="1" applyFill="1" applyBorder="1" applyAlignment="1" applyProtection="1">
      <alignment vertical="center"/>
    </xf>
    <xf numFmtId="0" fontId="4" fillId="0" borderId="2" xfId="5" applyFont="1" applyBorder="1" applyAlignment="1" applyProtection="1">
      <alignment vertical="center" wrapText="1"/>
    </xf>
    <xf numFmtId="164" fontId="4" fillId="0" borderId="2" xfId="1" applyFont="1" applyBorder="1" applyAlignment="1" applyProtection="1">
      <alignment vertical="center" wrapText="1"/>
    </xf>
    <xf numFmtId="0" fontId="4" fillId="0" borderId="2" xfId="5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164" fontId="2" fillId="0" borderId="2" xfId="1" applyFont="1" applyBorder="1" applyAlignment="1" applyProtection="1">
      <alignment horizontal="right" vertical="center"/>
    </xf>
    <xf numFmtId="164" fontId="2" fillId="0" borderId="2" xfId="1" applyFont="1" applyBorder="1" applyAlignment="1" applyProtection="1">
      <alignment vertical="center"/>
    </xf>
    <xf numFmtId="0" fontId="4" fillId="0" borderId="2" xfId="5" applyFont="1" applyBorder="1" applyAlignment="1" applyProtection="1">
      <alignment horizontal="center" vertical="center"/>
    </xf>
    <xf numFmtId="0" fontId="2" fillId="0" borderId="2" xfId="5" applyFont="1" applyBorder="1" applyAlignment="1" applyProtection="1">
      <alignment horizontal="center" vertical="center"/>
    </xf>
    <xf numFmtId="0" fontId="4" fillId="3" borderId="2" xfId="5" applyFont="1" applyFill="1" applyBorder="1" applyAlignment="1" applyProtection="1">
      <alignment horizontal="center" vertical="center"/>
    </xf>
    <xf numFmtId="0" fontId="4" fillId="3" borderId="2" xfId="5" applyFont="1" applyFill="1" applyBorder="1" applyAlignment="1" applyProtection="1">
      <alignment vertical="center"/>
    </xf>
    <xf numFmtId="0" fontId="4" fillId="4" borderId="5" xfId="5" applyFont="1" applyFill="1" applyBorder="1" applyAlignment="1" applyProtection="1">
      <alignment horizontal="center" vertical="center"/>
    </xf>
    <xf numFmtId="164" fontId="2" fillId="0" borderId="2" xfId="5" applyNumberFormat="1" applyFont="1" applyBorder="1" applyAlignment="1" applyProtection="1">
      <alignment horizontal="center" vertical="center"/>
    </xf>
    <xf numFmtId="49" fontId="4" fillId="4" borderId="2" xfId="5" applyNumberFormat="1" applyFont="1" applyFill="1" applyBorder="1" applyAlignment="1" applyProtection="1">
      <alignment vertical="center"/>
    </xf>
    <xf numFmtId="49" fontId="4" fillId="4" borderId="2" xfId="5" applyNumberFormat="1" applyFont="1" applyFill="1" applyBorder="1" applyAlignment="1" applyProtection="1">
      <alignment horizontal="right" vertical="center"/>
    </xf>
    <xf numFmtId="0" fontId="2" fillId="4" borderId="2" xfId="5" applyFont="1" applyFill="1" applyBorder="1" applyAlignment="1" applyProtection="1">
      <alignment vertical="center"/>
    </xf>
    <xf numFmtId="0" fontId="2" fillId="0" borderId="0" xfId="5" applyFont="1" applyBorder="1" applyAlignment="1" applyProtection="1"/>
    <xf numFmtId="0" fontId="2" fillId="0" borderId="12" xfId="5" applyFont="1" applyBorder="1" applyAlignment="1" applyProtection="1">
      <alignment horizontal="center" vertical="center"/>
    </xf>
    <xf numFmtId="0" fontId="4" fillId="0" borderId="14" xfId="5" applyFont="1" applyBorder="1" applyAlignment="1" applyProtection="1">
      <alignment horizontal="center"/>
    </xf>
    <xf numFmtId="49" fontId="4" fillId="3" borderId="2" xfId="5" applyNumberFormat="1" applyFont="1" applyFill="1" applyBorder="1" applyAlignment="1" applyProtection="1"/>
    <xf numFmtId="166" fontId="4" fillId="0" borderId="2" xfId="1" applyNumberFormat="1" applyFont="1" applyBorder="1" applyAlignment="1" applyProtection="1">
      <alignment horizontal="center" vertical="center"/>
    </xf>
    <xf numFmtId="10" fontId="1" fillId="0" borderId="2" xfId="5" applyNumberFormat="1" applyFont="1" applyBorder="1" applyAlignment="1" applyProtection="1">
      <alignment horizontal="center" vertical="center"/>
    </xf>
    <xf numFmtId="10" fontId="2" fillId="6" borderId="2" xfId="5" applyNumberFormat="1" applyFont="1" applyFill="1" applyBorder="1" applyAlignment="1" applyProtection="1">
      <alignment horizontal="center" vertical="center"/>
    </xf>
    <xf numFmtId="0" fontId="4" fillId="0" borderId="2" xfId="5" applyFont="1" applyBorder="1" applyAlignment="1" applyProtection="1"/>
    <xf numFmtId="164" fontId="7" fillId="0" borderId="2" xfId="5" applyNumberFormat="1" applyFont="1" applyBorder="1" applyAlignment="1" applyProtection="1">
      <alignment horizontal="center" vertical="center"/>
    </xf>
    <xf numFmtId="166" fontId="2" fillId="0" borderId="2" xfId="5" applyNumberFormat="1" applyFont="1" applyBorder="1" applyAlignment="1" applyProtection="1">
      <alignment horizontal="center" vertical="center"/>
    </xf>
    <xf numFmtId="0" fontId="4" fillId="3" borderId="2" xfId="5" applyFont="1" applyFill="1" applyBorder="1" applyAlignment="1" applyProtection="1"/>
    <xf numFmtId="9" fontId="2" fillId="6" borderId="2" xfId="5" applyNumberFormat="1" applyFont="1" applyFill="1" applyBorder="1" applyAlignment="1" applyProtection="1">
      <alignment horizontal="center" vertical="center"/>
    </xf>
    <xf numFmtId="10" fontId="7" fillId="0" borderId="2" xfId="5" applyNumberFormat="1" applyFont="1" applyBorder="1" applyAlignment="1" applyProtection="1">
      <alignment horizontal="center" vertical="center"/>
    </xf>
    <xf numFmtId="9" fontId="2" fillId="0" borderId="2" xfId="5" applyNumberFormat="1" applyFont="1" applyBorder="1" applyAlignment="1" applyProtection="1">
      <alignment horizontal="center" vertical="center"/>
    </xf>
    <xf numFmtId="9" fontId="7" fillId="0" borderId="2" xfId="5" applyNumberFormat="1" applyFont="1" applyBorder="1" applyAlignment="1" applyProtection="1">
      <alignment horizontal="center" vertical="center"/>
    </xf>
    <xf numFmtId="0" fontId="2" fillId="0" borderId="2" xfId="5" applyFont="1" applyBorder="1" applyAlignment="1" applyProtection="1"/>
    <xf numFmtId="9" fontId="7" fillId="6" borderId="2" xfId="5" applyNumberFormat="1" applyFont="1" applyFill="1" applyBorder="1" applyAlignment="1" applyProtection="1">
      <alignment horizontal="center" vertical="center"/>
    </xf>
    <xf numFmtId="9" fontId="2" fillId="6" borderId="3" xfId="3" applyFont="1" applyFill="1" applyBorder="1" applyAlignment="1" applyProtection="1">
      <alignment horizontal="center" vertical="center"/>
    </xf>
    <xf numFmtId="9" fontId="2" fillId="2" borderId="2" xfId="5" applyNumberFormat="1" applyFont="1" applyFill="1" applyBorder="1" applyAlignment="1" applyProtection="1">
      <alignment horizontal="center" vertical="center"/>
    </xf>
    <xf numFmtId="164" fontId="2" fillId="2" borderId="2" xfId="5" applyNumberFormat="1" applyFont="1" applyFill="1" applyBorder="1" applyAlignment="1" applyProtection="1">
      <alignment horizontal="center" vertical="center"/>
    </xf>
    <xf numFmtId="0" fontId="4" fillId="0" borderId="2" xfId="5" applyFont="1" applyBorder="1" applyAlignment="1" applyProtection="1">
      <alignment horizontal="center"/>
    </xf>
    <xf numFmtId="9" fontId="2" fillId="6" borderId="2" xfId="3" applyFont="1" applyFill="1" applyBorder="1" applyAlignment="1" applyProtection="1">
      <alignment horizontal="center" vertical="center"/>
    </xf>
    <xf numFmtId="9" fontId="0" fillId="0" borderId="0" xfId="0" applyNumberFormat="1" applyBorder="1"/>
    <xf numFmtId="0" fontId="0" fillId="0" borderId="0" xfId="0" applyBorder="1"/>
    <xf numFmtId="164" fontId="7" fillId="0" borderId="0" xfId="5" applyNumberFormat="1" applyFont="1" applyBorder="1" applyAlignment="1" applyProtection="1">
      <alignment horizontal="center" vertical="center"/>
    </xf>
    <xf numFmtId="164" fontId="4" fillId="3" borderId="12" xfId="5" applyNumberFormat="1" applyFont="1" applyFill="1" applyBorder="1" applyAlignment="1" applyProtection="1">
      <alignment horizontal="center" vertical="center"/>
    </xf>
    <xf numFmtId="10" fontId="4" fillId="3" borderId="1" xfId="5" applyNumberFormat="1" applyFont="1" applyFill="1" applyBorder="1" applyAlignment="1" applyProtection="1">
      <alignment horizontal="center" vertical="center"/>
    </xf>
    <xf numFmtId="166" fontId="2" fillId="3" borderId="15" xfId="5" applyNumberFormat="1" applyFont="1" applyFill="1" applyBorder="1" applyAlignment="1" applyProtection="1">
      <alignment horizontal="center" vertical="center"/>
    </xf>
    <xf numFmtId="166" fontId="2" fillId="3" borderId="12" xfId="5" applyNumberFormat="1" applyFont="1" applyFill="1" applyBorder="1" applyAlignment="1" applyProtection="1">
      <alignment horizontal="center" vertical="center"/>
    </xf>
    <xf numFmtId="166" fontId="2" fillId="3" borderId="4" xfId="5" applyNumberFormat="1" applyFont="1" applyFill="1" applyBorder="1" applyAlignment="1" applyProtection="1">
      <alignment horizontal="center" vertical="center"/>
    </xf>
    <xf numFmtId="0" fontId="0" fillId="0" borderId="13" xfId="0" applyBorder="1"/>
    <xf numFmtId="164" fontId="7" fillId="0" borderId="12" xfId="5" applyNumberFormat="1" applyFont="1" applyBorder="1" applyAlignment="1" applyProtection="1">
      <alignment horizontal="center" vertical="center"/>
    </xf>
    <xf numFmtId="166" fontId="7" fillId="5" borderId="12" xfId="5" applyNumberFormat="1" applyFont="1" applyFill="1" applyBorder="1" applyAlignment="1" applyProtection="1">
      <alignment horizontal="center" vertical="center"/>
    </xf>
    <xf numFmtId="10" fontId="2" fillId="2" borderId="0" xfId="5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8" fontId="0" fillId="0" borderId="0" xfId="2" applyFont="1" applyBorder="1" applyAlignment="1" applyProtection="1">
      <alignment horizontal="left" vertical="center"/>
    </xf>
    <xf numFmtId="168" fontId="2" fillId="0" borderId="2" xfId="2" applyFont="1" applyBorder="1" applyAlignment="1" applyProtection="1">
      <alignment horizontal="left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6" fillId="0" borderId="0" xfId="5" applyFont="1" applyFill="1" applyBorder="1" applyAlignment="1" applyProtection="1">
      <alignment vertical="center"/>
    </xf>
    <xf numFmtId="0" fontId="2" fillId="0" borderId="0" xfId="5" applyFon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vertical="center"/>
    </xf>
    <xf numFmtId="0" fontId="0" fillId="0" borderId="0" xfId="0" applyFill="1"/>
    <xf numFmtId="0" fontId="2" fillId="0" borderId="2" xfId="5" applyFont="1" applyFill="1" applyBorder="1" applyAlignment="1" applyProtection="1">
      <alignment horizontal="center" vertical="center"/>
    </xf>
    <xf numFmtId="164" fontId="2" fillId="0" borderId="2" xfId="1" applyFont="1" applyFill="1" applyBorder="1" applyAlignment="1" applyProtection="1">
      <alignment horizontal="right" vertical="center"/>
    </xf>
    <xf numFmtId="164" fontId="2" fillId="0" borderId="2" xfId="5" applyNumberFormat="1" applyFont="1" applyFill="1" applyBorder="1" applyAlignment="1" applyProtection="1">
      <alignment horizontal="right" vertical="center"/>
    </xf>
    <xf numFmtId="164" fontId="2" fillId="0" borderId="2" xfId="1" applyFont="1" applyFill="1" applyBorder="1" applyAlignment="1" applyProtection="1">
      <alignment vertical="center"/>
    </xf>
    <xf numFmtId="0" fontId="7" fillId="0" borderId="2" xfId="4" applyFont="1" applyFill="1" applyBorder="1" applyAlignment="1" applyProtection="1">
      <alignment vertical="center" wrapText="1"/>
    </xf>
    <xf numFmtId="0" fontId="2" fillId="0" borderId="2" xfId="5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4" fontId="2" fillId="0" borderId="2" xfId="1" applyFont="1" applyFill="1" applyBorder="1" applyAlignment="1" applyProtection="1">
      <alignment horizontal="center" vertical="center"/>
    </xf>
    <xf numFmtId="0" fontId="2" fillId="0" borderId="2" xfId="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5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 wrapText="1"/>
    </xf>
    <xf numFmtId="164" fontId="7" fillId="0" borderId="2" xfId="1" applyFont="1" applyFill="1" applyBorder="1" applyAlignment="1" applyProtection="1">
      <alignment horizontal="right" vertical="center"/>
    </xf>
    <xf numFmtId="0" fontId="4" fillId="0" borderId="2" xfId="5" applyFont="1" applyFill="1" applyBorder="1" applyAlignment="1" applyProtection="1">
      <alignment vertical="center" wrapText="1"/>
    </xf>
    <xf numFmtId="0" fontId="4" fillId="0" borderId="2" xfId="5" applyFont="1" applyFill="1" applyBorder="1" applyAlignment="1" applyProtection="1">
      <alignment horizontal="center" vertical="center"/>
    </xf>
    <xf numFmtId="0" fontId="4" fillId="0" borderId="2" xfId="5" applyFont="1" applyFill="1" applyBorder="1" applyAlignment="1" applyProtection="1">
      <alignment horizontal="center" vertical="center" wrapText="1"/>
    </xf>
    <xf numFmtId="0" fontId="2" fillId="3" borderId="2" xfId="5" applyFont="1" applyFill="1" applyBorder="1" applyAlignment="1" applyProtection="1">
      <alignment horizontal="center"/>
    </xf>
    <xf numFmtId="0" fontId="2" fillId="0" borderId="2" xfId="5" applyFont="1" applyBorder="1" applyAlignment="1" applyProtection="1">
      <alignment horizontal="center"/>
    </xf>
    <xf numFmtId="10" fontId="7" fillId="10" borderId="2" xfId="5" applyNumberFormat="1" applyFont="1" applyFill="1" applyBorder="1" applyAlignment="1" applyProtection="1">
      <alignment horizontal="center" vertical="center"/>
    </xf>
    <xf numFmtId="166" fontId="2" fillId="9" borderId="2" xfId="5" applyNumberFormat="1" applyFont="1" applyFill="1" applyBorder="1" applyAlignment="1" applyProtection="1">
      <alignment horizontal="center" vertical="center"/>
    </xf>
    <xf numFmtId="9" fontId="2" fillId="10" borderId="2" xfId="5" applyNumberFormat="1" applyFont="1" applyFill="1" applyBorder="1" applyAlignment="1" applyProtection="1">
      <alignment horizontal="center" vertical="center"/>
    </xf>
    <xf numFmtId="166" fontId="2" fillId="9" borderId="2" xfId="1" applyNumberFormat="1" applyFont="1" applyFill="1" applyBorder="1" applyAlignment="1" applyProtection="1">
      <alignment horizontal="center" vertical="center"/>
    </xf>
    <xf numFmtId="0" fontId="4" fillId="7" borderId="2" xfId="5" applyFont="1" applyFill="1" applyBorder="1" applyAlignment="1" applyProtection="1">
      <alignment horizontal="center" vertical="center"/>
    </xf>
    <xf numFmtId="0" fontId="4" fillId="7" borderId="2" xfId="5" applyFont="1" applyFill="1" applyBorder="1" applyAlignment="1" applyProtection="1">
      <alignment vertical="center"/>
    </xf>
    <xf numFmtId="164" fontId="4" fillId="7" borderId="2" xfId="1" applyFont="1" applyFill="1" applyBorder="1" applyAlignment="1" applyProtection="1">
      <alignment vertical="center"/>
    </xf>
    <xf numFmtId="49" fontId="4" fillId="3" borderId="2" xfId="5" applyNumberFormat="1" applyFont="1" applyFill="1" applyBorder="1" applyAlignment="1" applyProtection="1">
      <alignment horizontal="center" vertical="center" wrapText="1"/>
    </xf>
    <xf numFmtId="4" fontId="4" fillId="3" borderId="2" xfId="5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center"/>
    </xf>
    <xf numFmtId="10" fontId="20" fillId="0" borderId="2" xfId="5" applyNumberFormat="1" applyFont="1" applyFill="1" applyBorder="1" applyAlignment="1" applyProtection="1">
      <alignment horizontal="right" vertical="center"/>
    </xf>
    <xf numFmtId="0" fontId="21" fillId="0" borderId="0" xfId="0" applyFont="1"/>
    <xf numFmtId="164" fontId="20" fillId="2" borderId="2" xfId="5" applyNumberFormat="1" applyFont="1" applyFill="1" applyBorder="1" applyAlignment="1" applyProtection="1">
      <alignment horizontal="center" vertical="center"/>
    </xf>
    <xf numFmtId="164" fontId="20" fillId="2" borderId="2" xfId="5" applyNumberFormat="1" applyFont="1" applyFill="1" applyBorder="1" applyAlignment="1" applyProtection="1">
      <alignment vertical="center"/>
    </xf>
    <xf numFmtId="165" fontId="20" fillId="2" borderId="2" xfId="5" applyNumberFormat="1" applyFont="1" applyFill="1" applyBorder="1" applyAlignment="1" applyProtection="1">
      <alignment vertical="center"/>
    </xf>
    <xf numFmtId="166" fontId="20" fillId="2" borderId="2" xfId="5" applyNumberFormat="1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vertical="center"/>
    </xf>
    <xf numFmtId="0" fontId="20" fillId="0" borderId="0" xfId="5" applyFont="1" applyBorder="1" applyAlignment="1" applyProtection="1">
      <alignment vertical="center"/>
    </xf>
    <xf numFmtId="10" fontId="20" fillId="2" borderId="2" xfId="5" applyNumberFormat="1" applyFont="1" applyFill="1" applyBorder="1" applyAlignment="1" applyProtection="1">
      <alignment vertical="center"/>
    </xf>
    <xf numFmtId="0" fontId="20" fillId="0" borderId="0" xfId="5" applyFont="1" applyBorder="1" applyAlignment="1" applyProtection="1">
      <alignment horizontal="center" vertical="center"/>
    </xf>
    <xf numFmtId="164" fontId="20" fillId="0" borderId="0" xfId="1" applyFont="1" applyBorder="1" applyAlignment="1" applyProtection="1">
      <alignment vertical="center"/>
    </xf>
    <xf numFmtId="164" fontId="4" fillId="0" borderId="0" xfId="5" applyNumberFormat="1" applyFont="1" applyBorder="1" applyAlignment="1" applyProtection="1">
      <alignment horizontal="right" vertical="center" wrapText="1"/>
    </xf>
    <xf numFmtId="164" fontId="20" fillId="2" borderId="2" xfId="5" applyNumberFormat="1" applyFont="1" applyFill="1" applyBorder="1" applyAlignment="1" applyProtection="1">
      <alignment horizontal="right" vertical="center"/>
    </xf>
    <xf numFmtId="164" fontId="20" fillId="0" borderId="0" xfId="5" applyNumberFormat="1" applyFont="1" applyBorder="1" applyAlignment="1" applyProtection="1">
      <alignment horizontal="right" vertical="center"/>
    </xf>
    <xf numFmtId="164" fontId="4" fillId="4" borderId="2" xfId="5" applyNumberFormat="1" applyFont="1" applyFill="1" applyBorder="1" applyAlignment="1" applyProtection="1">
      <alignment horizontal="right" vertical="center"/>
    </xf>
    <xf numFmtId="164" fontId="4" fillId="7" borderId="2" xfId="5" applyNumberFormat="1" applyFont="1" applyFill="1" applyBorder="1" applyAlignment="1" applyProtection="1">
      <alignment horizontal="right" vertical="center"/>
    </xf>
    <xf numFmtId="164" fontId="4" fillId="3" borderId="2" xfId="5" applyNumberFormat="1" applyFont="1" applyFill="1" applyBorder="1" applyAlignment="1" applyProtection="1">
      <alignment horizontal="right" vertical="center"/>
    </xf>
    <xf numFmtId="164" fontId="2" fillId="0" borderId="0" xfId="5" applyNumberFormat="1" applyFont="1" applyBorder="1" applyAlignment="1" applyProtection="1">
      <alignment horizontal="right" vertical="center"/>
    </xf>
    <xf numFmtId="0" fontId="4" fillId="0" borderId="5" xfId="5" applyFont="1" applyBorder="1" applyAlignment="1" applyProtection="1">
      <alignment vertical="center" wrapText="1"/>
    </xf>
    <xf numFmtId="164" fontId="4" fillId="0" borderId="5" xfId="1" applyFont="1" applyBorder="1" applyAlignment="1" applyProtection="1">
      <alignment vertical="center" wrapText="1"/>
    </xf>
    <xf numFmtId="0" fontId="0" fillId="0" borderId="7" xfId="0" applyBorder="1"/>
    <xf numFmtId="10" fontId="20" fillId="0" borderId="5" xfId="5" applyNumberFormat="1" applyFont="1" applyFill="1" applyBorder="1" applyAlignment="1" applyProtection="1">
      <alignment horizontal="right" vertical="center"/>
    </xf>
    <xf numFmtId="10" fontId="20" fillId="2" borderId="5" xfId="5" applyNumberFormat="1" applyFont="1" applyFill="1" applyBorder="1" applyAlignment="1" applyProtection="1">
      <alignment vertical="center"/>
    </xf>
    <xf numFmtId="0" fontId="20" fillId="2" borderId="2" xfId="5" applyFont="1" applyFill="1" applyBorder="1" applyAlignment="1" applyProtection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3" fillId="0" borderId="0" xfId="5" applyFont="1" applyFill="1" applyBorder="1" applyAlignment="1" applyProtection="1">
      <alignment vertical="center"/>
    </xf>
    <xf numFmtId="0" fontId="23" fillId="0" borderId="0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vertical="center" wrapText="1"/>
    </xf>
    <xf numFmtId="0" fontId="20" fillId="0" borderId="0" xfId="5" applyFont="1" applyBorder="1" applyAlignment="1" applyProtection="1">
      <alignment horizontal="center" vertical="center" wrapText="1"/>
    </xf>
    <xf numFmtId="164" fontId="20" fillId="0" borderId="0" xfId="5" applyNumberFormat="1" applyFont="1" applyBorder="1" applyAlignment="1" applyProtection="1">
      <alignment horizontal="center"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164" fontId="4" fillId="0" borderId="2" xfId="1" applyFont="1" applyFill="1" applyBorder="1" applyAlignment="1" applyProtection="1">
      <alignment vertical="center" wrapText="1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vertical="center" wrapText="1"/>
    </xf>
    <xf numFmtId="0" fontId="2" fillId="0" borderId="2" xfId="5" applyFont="1" applyBorder="1" applyAlignment="1" applyProtection="1">
      <alignment horizontal="left" vertical="center" wrapText="1"/>
    </xf>
    <xf numFmtId="0" fontId="2" fillId="0" borderId="2" xfId="5" applyFont="1" applyBorder="1" applyAlignment="1" applyProtection="1">
      <alignment horizontal="center" vertical="center" wrapText="1"/>
      <protection locked="0"/>
    </xf>
    <xf numFmtId="168" fontId="4" fillId="0" borderId="2" xfId="2" applyFont="1" applyBorder="1" applyAlignment="1" applyProtection="1">
      <alignment horizontal="left" vertical="center"/>
    </xf>
    <xf numFmtId="0" fontId="7" fillId="0" borderId="2" xfId="5" applyNumberFormat="1" applyFont="1" applyFill="1" applyBorder="1" applyAlignment="1">
      <alignment horizontal="center" vertical="center"/>
    </xf>
    <xf numFmtId="164" fontId="7" fillId="0" borderId="2" xfId="5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5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7" xfId="1" applyNumberFormat="1" applyFont="1" applyFill="1" applyBorder="1" applyAlignment="1" applyProtection="1">
      <alignment horizontal="center" vertical="center"/>
    </xf>
    <xf numFmtId="164" fontId="7" fillId="0" borderId="7" xfId="5" applyNumberFormat="1" applyFont="1" applyFill="1" applyBorder="1" applyAlignment="1" applyProtection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164" fontId="7" fillId="0" borderId="5" xfId="5" applyNumberFormat="1" applyFont="1" applyFill="1" applyBorder="1" applyAlignment="1" applyProtection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5" applyNumberFormat="1" applyFont="1" applyFill="1" applyBorder="1" applyAlignment="1">
      <alignment vertical="center" wrapText="1"/>
    </xf>
    <xf numFmtId="49" fontId="7" fillId="0" borderId="2" xfId="5" applyNumberFormat="1" applyFont="1" applyFill="1" applyBorder="1" applyAlignment="1">
      <alignment horizontal="center" vertical="center" wrapText="1"/>
    </xf>
    <xf numFmtId="0" fontId="4" fillId="4" borderId="2" xfId="5" applyFont="1" applyFill="1" applyBorder="1" applyAlignment="1" applyProtection="1">
      <alignment vertical="center" wrapText="1"/>
    </xf>
    <xf numFmtId="0" fontId="4" fillId="7" borderId="2" xfId="5" applyFont="1" applyFill="1" applyBorder="1" applyAlignment="1" applyProtection="1">
      <alignment vertical="center" wrapText="1"/>
    </xf>
    <xf numFmtId="49" fontId="4" fillId="4" borderId="2" xfId="5" applyNumberFormat="1" applyFont="1" applyFill="1" applyBorder="1" applyAlignment="1" applyProtection="1">
      <alignment vertical="center" wrapText="1"/>
    </xf>
    <xf numFmtId="0" fontId="2" fillId="0" borderId="0" xfId="5" applyFont="1" applyBorder="1" applyAlignment="1" applyProtection="1">
      <alignment vertical="center" wrapText="1"/>
    </xf>
    <xf numFmtId="9" fontId="2" fillId="11" borderId="2" xfId="5" applyNumberFormat="1" applyFont="1" applyFill="1" applyBorder="1" applyAlignment="1" applyProtection="1">
      <alignment horizontal="center" vertical="center"/>
    </xf>
    <xf numFmtId="14" fontId="20" fillId="2" borderId="2" xfId="5" applyNumberFormat="1" applyFont="1" applyFill="1" applyBorder="1" applyAlignment="1" applyProtection="1">
      <alignment vertical="center"/>
    </xf>
    <xf numFmtId="0" fontId="2" fillId="0" borderId="17" xfId="5" applyFont="1" applyBorder="1" applyAlignment="1" applyProtection="1">
      <alignment vertical="center" wrapText="1"/>
    </xf>
    <xf numFmtId="0" fontId="2" fillId="0" borderId="6" xfId="5" applyFont="1" applyBorder="1" applyAlignment="1" applyProtection="1">
      <alignment vertical="center" wrapText="1"/>
    </xf>
    <xf numFmtId="10" fontId="19" fillId="0" borderId="17" xfId="5" applyNumberFormat="1" applyFont="1" applyBorder="1" applyAlignment="1" applyProtection="1">
      <alignment horizontal="left" vertical="center" wrapText="1"/>
    </xf>
    <xf numFmtId="0" fontId="4" fillId="0" borderId="7" xfId="5" applyFont="1" applyBorder="1" applyAlignment="1" applyProtection="1">
      <alignment vertical="center" wrapText="1"/>
    </xf>
    <xf numFmtId="164" fontId="4" fillId="0" borderId="7" xfId="1" applyFont="1" applyBorder="1" applyAlignment="1" applyProtection="1">
      <alignment vertical="center" wrapText="1"/>
    </xf>
    <xf numFmtId="0" fontId="29" fillId="0" borderId="0" xfId="0" applyFont="1" applyAlignment="1">
      <alignment vertical="center"/>
    </xf>
    <xf numFmtId="0" fontId="4" fillId="3" borderId="2" xfId="5" applyFont="1" applyFill="1" applyBorder="1" applyAlignment="1" applyProtection="1">
      <alignment horizontal="center" vertical="center"/>
    </xf>
    <xf numFmtId="0" fontId="24" fillId="0" borderId="9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vertical="center"/>
    </xf>
    <xf numFmtId="164" fontId="4" fillId="3" borderId="2" xfId="5" applyNumberFormat="1" applyFont="1" applyFill="1" applyBorder="1" applyAlignment="1" applyProtection="1">
      <alignment horizontal="right" vertical="center" wrapText="1"/>
    </xf>
    <xf numFmtId="0" fontId="4" fillId="4" borderId="2" xfId="5" applyFont="1" applyFill="1" applyBorder="1" applyAlignment="1" applyProtection="1">
      <alignment horizontal="right" vertical="center"/>
    </xf>
    <xf numFmtId="164" fontId="2" fillId="4" borderId="2" xfId="5" applyNumberFormat="1" applyFont="1" applyFill="1" applyBorder="1" applyAlignment="1" applyProtection="1">
      <alignment horizontal="right" vertical="center"/>
    </xf>
    <xf numFmtId="164" fontId="4" fillId="0" borderId="2" xfId="5" applyNumberFormat="1" applyFont="1" applyBorder="1" applyAlignment="1" applyProtection="1">
      <alignment horizontal="right" vertical="center" wrapText="1"/>
    </xf>
    <xf numFmtId="164" fontId="7" fillId="0" borderId="5" xfId="1" applyFont="1" applyFill="1" applyBorder="1" applyAlignment="1" applyProtection="1">
      <alignment horizontal="right" vertical="center"/>
    </xf>
    <xf numFmtId="164" fontId="7" fillId="0" borderId="7" xfId="1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2" fillId="0" borderId="2" xfId="5" applyFont="1" applyBorder="1" applyAlignment="1" applyProtection="1">
      <alignment horizontal="left" vertical="center" wrapText="1"/>
    </xf>
    <xf numFmtId="0" fontId="28" fillId="0" borderId="2" xfId="5" applyFont="1" applyFill="1" applyBorder="1" applyAlignment="1" applyProtection="1">
      <alignment horizontal="center" vertical="center"/>
    </xf>
    <xf numFmtId="164" fontId="28" fillId="0" borderId="2" xfId="1" applyFont="1" applyFill="1" applyBorder="1" applyAlignment="1" applyProtection="1">
      <alignment horizontal="right" vertical="center"/>
    </xf>
    <xf numFmtId="0" fontId="28" fillId="0" borderId="0" xfId="5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 applyProtection="1">
      <alignment horizontal="right" vertical="center"/>
    </xf>
    <xf numFmtId="0" fontId="2" fillId="0" borderId="5" xfId="5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2" fillId="0" borderId="5" xfId="5" applyNumberFormat="1" applyFont="1" applyFill="1" applyBorder="1" applyAlignment="1" applyProtection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6" xfId="5" applyNumberFormat="1" applyFont="1" applyFill="1" applyBorder="1" applyAlignment="1">
      <alignment horizontal="center" vertical="center" wrapText="1"/>
    </xf>
    <xf numFmtId="0" fontId="18" fillId="0" borderId="2" xfId="5" applyFont="1" applyFill="1" applyBorder="1" applyAlignment="1" applyProtection="1">
      <alignment horizontal="center" vertical="center"/>
    </xf>
    <xf numFmtId="0" fontId="18" fillId="0" borderId="0" xfId="5" applyFont="1" applyFill="1" applyBorder="1" applyAlignment="1" applyProtection="1">
      <alignment vertical="center"/>
    </xf>
    <xf numFmtId="0" fontId="22" fillId="0" borderId="0" xfId="0" applyFont="1" applyFill="1"/>
    <xf numFmtId="0" fontId="28" fillId="0" borderId="2" xfId="0" applyFont="1" applyFill="1" applyBorder="1" applyAlignment="1">
      <alignment vertical="center" wrapText="1"/>
    </xf>
    <xf numFmtId="0" fontId="18" fillId="0" borderId="2" xfId="5" applyFont="1" applyFill="1" applyBorder="1" applyAlignment="1" applyProtection="1">
      <alignment horizontal="center" vertical="center" wrapText="1"/>
    </xf>
    <xf numFmtId="0" fontId="18" fillId="0" borderId="2" xfId="5" applyFont="1" applyFill="1" applyBorder="1" applyAlignment="1" applyProtection="1">
      <alignment vertical="center" wrapText="1"/>
    </xf>
    <xf numFmtId="164" fontId="18" fillId="0" borderId="2" xfId="5" applyNumberFormat="1" applyFont="1" applyFill="1" applyBorder="1" applyAlignment="1" applyProtection="1">
      <alignment horizontal="right" vertical="center" wrapText="1"/>
    </xf>
    <xf numFmtId="0" fontId="2" fillId="0" borderId="2" xfId="5" applyFont="1" applyFill="1" applyBorder="1" applyAlignment="1" applyProtection="1">
      <alignment vertical="center" wrapText="1"/>
    </xf>
    <xf numFmtId="0" fontId="15" fillId="0" borderId="0" xfId="0" applyFont="1" applyFill="1"/>
    <xf numFmtId="167" fontId="2" fillId="0" borderId="2" xfId="5" applyNumberFormat="1" applyFont="1" applyFill="1" applyBorder="1" applyAlignment="1" applyProtection="1">
      <alignment horizontal="center" vertical="center" wrapText="1"/>
    </xf>
    <xf numFmtId="0" fontId="7" fillId="0" borderId="2" xfId="5" applyFont="1" applyFill="1" applyBorder="1" applyAlignment="1" applyProtection="1">
      <alignment horizontal="center" vertical="center"/>
    </xf>
    <xf numFmtId="0" fontId="7" fillId="0" borderId="2" xfId="5" applyFont="1" applyFill="1" applyBorder="1" applyAlignment="1" applyProtection="1">
      <alignment vertical="center" wrapText="1"/>
    </xf>
    <xf numFmtId="0" fontId="7" fillId="0" borderId="0" xfId="5" applyFont="1" applyFill="1" applyBorder="1" applyAlignment="1" applyProtection="1">
      <alignment vertical="center"/>
    </xf>
    <xf numFmtId="49" fontId="2" fillId="0" borderId="2" xfId="5" applyNumberFormat="1" applyFont="1" applyFill="1" applyBorder="1" applyAlignment="1" applyProtection="1">
      <alignment horizontal="center" vertical="center" wrapText="1"/>
    </xf>
    <xf numFmtId="0" fontId="2" fillId="0" borderId="18" xfId="5" applyNumberFormat="1" applyFont="1" applyFill="1" applyBorder="1" applyAlignment="1">
      <alignment vertical="center" wrapText="1"/>
    </xf>
    <xf numFmtId="0" fontId="2" fillId="0" borderId="18" xfId="5" applyFont="1" applyFill="1" applyBorder="1" applyAlignment="1" applyProtection="1">
      <alignment vertical="center"/>
    </xf>
    <xf numFmtId="0" fontId="15" fillId="0" borderId="0" xfId="0" applyFont="1" applyFill="1" applyAlignment="1">
      <alignment horizontal="left" vertical="center" wrapText="1"/>
    </xf>
    <xf numFmtId="49" fontId="2" fillId="0" borderId="2" xfId="5" applyNumberFormat="1" applyFont="1" applyFill="1" applyBorder="1" applyAlignment="1" applyProtection="1">
      <alignment vertical="center" wrapText="1"/>
    </xf>
    <xf numFmtId="0" fontId="2" fillId="0" borderId="2" xfId="5" applyNumberFormat="1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vertical="center"/>
    </xf>
    <xf numFmtId="2" fontId="24" fillId="0" borderId="18" xfId="0" applyNumberFormat="1" applyFont="1" applyFill="1" applyBorder="1" applyAlignment="1">
      <alignment horizontal="left" vertical="center"/>
    </xf>
    <xf numFmtId="0" fontId="24" fillId="0" borderId="18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/>
    </xf>
    <xf numFmtId="2" fontId="27" fillId="0" borderId="0" xfId="0" applyNumberFormat="1" applyFont="1" applyFill="1" applyBorder="1" applyAlignment="1">
      <alignment horizontal="left" vertical="center"/>
    </xf>
    <xf numFmtId="0" fontId="27" fillId="0" borderId="8" xfId="0" applyFont="1" applyFill="1" applyBorder="1" applyAlignment="1">
      <alignment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2" fontId="27" fillId="0" borderId="18" xfId="0" applyNumberFormat="1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169" fontId="15" fillId="0" borderId="2" xfId="0" applyNumberFormat="1" applyFont="1" applyFill="1" applyBorder="1" applyAlignment="1">
      <alignment horizontal="center" vertical="center"/>
    </xf>
    <xf numFmtId="170" fontId="15" fillId="0" borderId="2" xfId="0" applyNumberFormat="1" applyFont="1" applyFill="1" applyBorder="1" applyAlignment="1">
      <alignment horizontal="center" vertical="center"/>
    </xf>
    <xf numFmtId="170" fontId="15" fillId="0" borderId="2" xfId="2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44" fontId="15" fillId="0" borderId="2" xfId="2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69" fontId="30" fillId="0" borderId="2" xfId="0" applyNumberFormat="1" applyFont="1" applyFill="1" applyBorder="1" applyAlignment="1">
      <alignment horizontal="center" vertical="center"/>
    </xf>
    <xf numFmtId="166" fontId="30" fillId="0" borderId="2" xfId="0" applyNumberFormat="1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168" fontId="30" fillId="0" borderId="2" xfId="2" applyFont="1" applyFill="1" applyBorder="1" applyAlignment="1">
      <alignment horizontal="center" vertical="center"/>
    </xf>
    <xf numFmtId="0" fontId="32" fillId="0" borderId="0" xfId="0" applyFont="1" applyFill="1"/>
    <xf numFmtId="0" fontId="30" fillId="0" borderId="2" xfId="0" applyFont="1" applyFill="1" applyBorder="1" applyAlignment="1">
      <alignment horizontal="left" vertical="center"/>
    </xf>
    <xf numFmtId="171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right" vertical="center"/>
    </xf>
    <xf numFmtId="0" fontId="18" fillId="0" borderId="2" xfId="5" applyFont="1" applyBorder="1" applyAlignment="1" applyProtection="1">
      <alignment vertical="center" wrapText="1"/>
    </xf>
    <xf numFmtId="0" fontId="18" fillId="0" borderId="2" xfId="5" applyFont="1" applyBorder="1" applyAlignment="1" applyProtection="1">
      <alignment horizontal="center" vertical="center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164" fontId="18" fillId="0" borderId="2" xfId="1" applyFont="1" applyBorder="1" applyAlignment="1" applyProtection="1">
      <alignment horizontal="right" vertical="center"/>
    </xf>
    <xf numFmtId="0" fontId="18" fillId="0" borderId="0" xfId="5" applyFont="1" applyBorder="1" applyAlignment="1" applyProtection="1">
      <alignment vertical="center"/>
    </xf>
    <xf numFmtId="0" fontId="22" fillId="0" borderId="0" xfId="0" applyFont="1"/>
    <xf numFmtId="0" fontId="28" fillId="0" borderId="2" xfId="5" applyNumberFormat="1" applyFont="1" applyFill="1" applyBorder="1" applyAlignment="1">
      <alignment horizontal="center" vertical="center"/>
    </xf>
    <xf numFmtId="0" fontId="28" fillId="0" borderId="7" xfId="1" applyNumberFormat="1" applyFont="1" applyFill="1" applyBorder="1" applyAlignment="1" applyProtection="1">
      <alignment horizontal="center" vertical="center"/>
    </xf>
    <xf numFmtId="164" fontId="28" fillId="0" borderId="2" xfId="5" applyNumberFormat="1" applyFont="1" applyFill="1" applyBorder="1" applyAlignment="1" applyProtection="1">
      <alignment horizontal="center" vertical="center"/>
    </xf>
    <xf numFmtId="0" fontId="28" fillId="0" borderId="2" xfId="4" applyFont="1" applyFill="1" applyBorder="1" applyAlignment="1" applyProtection="1">
      <alignment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vertical="center" wrapText="1"/>
    </xf>
    <xf numFmtId="0" fontId="2" fillId="9" borderId="2" xfId="5" applyFont="1" applyFill="1" applyBorder="1" applyAlignment="1" applyProtection="1">
      <alignment horizontal="center" vertical="center" wrapText="1"/>
    </xf>
    <xf numFmtId="0" fontId="7" fillId="9" borderId="0" xfId="0" applyFont="1" applyFill="1" applyAlignment="1">
      <alignment vertical="center" wrapText="1"/>
    </xf>
    <xf numFmtId="0" fontId="18" fillId="9" borderId="2" xfId="5" applyFont="1" applyFill="1" applyBorder="1" applyAlignment="1" applyProtection="1">
      <alignment horizontal="center" vertical="center"/>
    </xf>
    <xf numFmtId="164" fontId="18" fillId="9" borderId="2" xfId="5" applyNumberFormat="1" applyFont="1" applyFill="1" applyBorder="1" applyAlignment="1" applyProtection="1">
      <alignment horizontal="right" vertical="center"/>
    </xf>
    <xf numFmtId="164" fontId="2" fillId="9" borderId="2" xfId="5" applyNumberFormat="1" applyFont="1" applyFill="1" applyBorder="1" applyAlignment="1" applyProtection="1">
      <alignment horizontal="right" vertical="center"/>
    </xf>
    <xf numFmtId="4" fontId="2" fillId="9" borderId="2" xfId="5" applyNumberFormat="1" applyFont="1" applyFill="1" applyBorder="1" applyAlignment="1" applyProtection="1">
      <alignment horizontal="right" vertical="center"/>
    </xf>
    <xf numFmtId="0" fontId="7" fillId="9" borderId="2" xfId="0" applyFont="1" applyFill="1" applyBorder="1" applyAlignment="1">
      <alignment vertical="center" wrapText="1"/>
    </xf>
    <xf numFmtId="0" fontId="2" fillId="9" borderId="2" xfId="5" applyNumberFormat="1" applyFont="1" applyFill="1" applyBorder="1" applyAlignment="1">
      <alignment horizontal="center" vertical="center"/>
    </xf>
    <xf numFmtId="164" fontId="2" fillId="9" borderId="2" xfId="1" applyFont="1" applyFill="1" applyBorder="1" applyAlignment="1" applyProtection="1">
      <alignment horizontal="right" vertical="center"/>
    </xf>
    <xf numFmtId="0" fontId="2" fillId="9" borderId="2" xfId="5" applyFont="1" applyFill="1" applyBorder="1" applyAlignment="1" applyProtection="1">
      <alignment vertical="center" wrapText="1"/>
    </xf>
    <xf numFmtId="0" fontId="18" fillId="9" borderId="2" xfId="5" applyFont="1" applyFill="1" applyBorder="1" applyAlignment="1" applyProtection="1">
      <alignment horizontal="center" vertical="center" wrapText="1"/>
    </xf>
    <xf numFmtId="164" fontId="18" fillId="9" borderId="2" xfId="5" applyNumberFormat="1" applyFont="1" applyFill="1" applyBorder="1" applyAlignment="1" applyProtection="1">
      <alignment horizontal="right" vertical="center" wrapText="1"/>
    </xf>
    <xf numFmtId="168" fontId="7" fillId="9" borderId="6" xfId="2" applyFont="1" applyFill="1" applyBorder="1" applyAlignment="1" applyProtection="1">
      <alignment horizontal="center" vertical="center" wrapText="1"/>
    </xf>
    <xf numFmtId="168" fontId="7" fillId="9" borderId="2" xfId="2" applyFont="1" applyFill="1" applyBorder="1" applyAlignment="1" applyProtection="1">
      <alignment horizontal="center" vertical="center" wrapText="1"/>
    </xf>
    <xf numFmtId="168" fontId="7" fillId="9" borderId="2" xfId="2" applyFont="1" applyFill="1" applyBorder="1" applyAlignment="1" applyProtection="1">
      <alignment vertical="center" wrapText="1"/>
    </xf>
    <xf numFmtId="0" fontId="2" fillId="9" borderId="7" xfId="1" applyNumberFormat="1" applyFont="1" applyFill="1" applyBorder="1" applyAlignment="1" applyProtection="1">
      <alignment horizontal="center" vertical="center"/>
    </xf>
    <xf numFmtId="164" fontId="2" fillId="9" borderId="2" xfId="5" applyNumberFormat="1" applyFont="1" applyFill="1" applyBorder="1" applyAlignment="1" applyProtection="1">
      <alignment horizontal="center" vertical="center"/>
    </xf>
    <xf numFmtId="0" fontId="2" fillId="9" borderId="2" xfId="4" applyFont="1" applyFill="1" applyBorder="1" applyAlignment="1" applyProtection="1">
      <alignment vertical="center" wrapText="1"/>
    </xf>
    <xf numFmtId="0" fontId="2" fillId="9" borderId="2" xfId="5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5" applyNumberFormat="1" applyFont="1" applyFill="1" applyBorder="1" applyAlignment="1">
      <alignment horizontal="center" vertical="center" wrapText="1"/>
    </xf>
    <xf numFmtId="164" fontId="2" fillId="9" borderId="2" xfId="1" applyFont="1" applyFill="1" applyBorder="1" applyAlignment="1" applyProtection="1">
      <alignment horizontal="center" vertical="center"/>
    </xf>
    <xf numFmtId="0" fontId="15" fillId="9" borderId="0" xfId="0" applyFont="1" applyFill="1"/>
    <xf numFmtId="164" fontId="18" fillId="9" borderId="2" xfId="1" applyFont="1" applyFill="1" applyBorder="1" applyAlignment="1" applyProtection="1">
      <alignment horizontal="right" vertical="center"/>
    </xf>
    <xf numFmtId="0" fontId="4" fillId="9" borderId="2" xfId="5" applyFont="1" applyFill="1" applyBorder="1" applyAlignment="1" applyProtection="1">
      <alignment horizontal="center" vertical="center"/>
    </xf>
    <xf numFmtId="0" fontId="4" fillId="9" borderId="2" xfId="5" applyFont="1" applyFill="1" applyBorder="1" applyAlignment="1" applyProtection="1">
      <alignment vertical="center" wrapText="1"/>
    </xf>
    <xf numFmtId="164" fontId="2" fillId="9" borderId="2" xfId="1" applyFont="1" applyFill="1" applyBorder="1" applyAlignment="1" applyProtection="1">
      <alignment vertical="center"/>
    </xf>
    <xf numFmtId="0" fontId="18" fillId="9" borderId="2" xfId="5" applyFont="1" applyFill="1" applyBorder="1" applyAlignment="1" applyProtection="1">
      <alignment vertical="center" wrapText="1"/>
    </xf>
    <xf numFmtId="164" fontId="30" fillId="9" borderId="2" xfId="1" applyFont="1" applyFill="1" applyBorder="1" applyAlignment="1" applyProtection="1">
      <alignment horizontal="center" vertical="center"/>
    </xf>
    <xf numFmtId="164" fontId="30" fillId="9" borderId="2" xfId="5" applyNumberFormat="1" applyFont="1" applyFill="1" applyBorder="1" applyAlignment="1" applyProtection="1">
      <alignment horizontal="center" vertical="center" wrapText="1"/>
    </xf>
    <xf numFmtId="164" fontId="30" fillId="9" borderId="2" xfId="5" applyNumberFormat="1" applyFont="1" applyFill="1" applyBorder="1" applyAlignment="1" applyProtection="1">
      <alignment horizontal="right" vertical="center" wrapText="1"/>
    </xf>
    <xf numFmtId="167" fontId="2" fillId="9" borderId="2" xfId="5" applyNumberFormat="1" applyFont="1" applyFill="1" applyBorder="1" applyAlignment="1" applyProtection="1">
      <alignment horizontal="center" vertical="center" wrapText="1"/>
    </xf>
    <xf numFmtId="0" fontId="6" fillId="12" borderId="0" xfId="5" applyFont="1" applyFill="1" applyBorder="1" applyAlignment="1" applyProtection="1">
      <alignment vertical="center"/>
    </xf>
    <xf numFmtId="0" fontId="18" fillId="12" borderId="0" xfId="5" applyFont="1" applyFill="1" applyBorder="1" applyAlignment="1" applyProtection="1">
      <alignment vertical="center"/>
    </xf>
    <xf numFmtId="0" fontId="2" fillId="12" borderId="0" xfId="5" applyFont="1" applyFill="1" applyBorder="1" applyAlignment="1" applyProtection="1">
      <alignment vertical="center"/>
    </xf>
    <xf numFmtId="0" fontId="10" fillId="0" borderId="9" xfId="5" applyFont="1" applyBorder="1" applyAlignment="1" applyProtection="1">
      <alignment horizontal="center" wrapText="1"/>
    </xf>
    <xf numFmtId="0" fontId="10" fillId="0" borderId="16" xfId="5" applyFont="1" applyBorder="1" applyAlignment="1" applyProtection="1">
      <alignment horizontal="center" wrapText="1"/>
    </xf>
    <xf numFmtId="0" fontId="10" fillId="0" borderId="10" xfId="5" applyFont="1" applyBorder="1" applyAlignment="1" applyProtection="1">
      <alignment horizontal="center" wrapText="1"/>
    </xf>
    <xf numFmtId="0" fontId="10" fillId="0" borderId="19" xfId="5" applyFont="1" applyBorder="1" applyAlignment="1" applyProtection="1">
      <alignment horizontal="center" wrapText="1"/>
    </xf>
    <xf numFmtId="0" fontId="10" fillId="0" borderId="0" xfId="5" applyFont="1" applyBorder="1" applyAlignment="1" applyProtection="1">
      <alignment horizontal="center" wrapText="1"/>
    </xf>
    <xf numFmtId="0" fontId="10" fillId="0" borderId="20" xfId="5" applyFont="1" applyBorder="1" applyAlignment="1" applyProtection="1">
      <alignment horizontal="center" wrapText="1"/>
    </xf>
    <xf numFmtId="0" fontId="10" fillId="0" borderId="8" xfId="5" applyFont="1" applyBorder="1" applyAlignment="1" applyProtection="1">
      <alignment horizontal="center" wrapText="1"/>
    </xf>
    <xf numFmtId="0" fontId="10" fillId="0" borderId="18" xfId="5" applyFont="1" applyBorder="1" applyAlignment="1" applyProtection="1">
      <alignment horizontal="center" wrapText="1"/>
    </xf>
    <xf numFmtId="0" fontId="10" fillId="0" borderId="11" xfId="5" applyFont="1" applyBorder="1" applyAlignment="1" applyProtection="1">
      <alignment horizontal="center" wrapText="1"/>
    </xf>
    <xf numFmtId="0" fontId="20" fillId="2" borderId="3" xfId="5" applyFont="1" applyFill="1" applyBorder="1" applyAlignment="1" applyProtection="1">
      <alignment horizontal="left" vertical="center"/>
    </xf>
    <xf numFmtId="0" fontId="20" fillId="2" borderId="17" xfId="5" applyFont="1" applyFill="1" applyBorder="1" applyAlignment="1" applyProtection="1">
      <alignment horizontal="left" vertical="center"/>
    </xf>
    <xf numFmtId="0" fontId="2" fillId="0" borderId="2" xfId="5" applyFont="1" applyBorder="1" applyAlignment="1" applyProtection="1">
      <alignment horizontal="left" vertical="center"/>
      <protection locked="0"/>
    </xf>
    <xf numFmtId="0" fontId="10" fillId="0" borderId="17" xfId="5" applyFont="1" applyBorder="1" applyAlignment="1" applyProtection="1">
      <alignment horizontal="center" wrapText="1"/>
    </xf>
    <xf numFmtId="0" fontId="2" fillId="0" borderId="17" xfId="5" applyFont="1" applyBorder="1" applyAlignment="1" applyProtection="1">
      <alignment horizontal="center" vertical="center"/>
    </xf>
    <xf numFmtId="0" fontId="4" fillId="0" borderId="3" xfId="5" applyFont="1" applyBorder="1" applyAlignment="1" applyProtection="1">
      <alignment horizontal="right" vertical="center" wrapText="1"/>
    </xf>
    <xf numFmtId="0" fontId="4" fillId="0" borderId="17" xfId="5" applyFont="1" applyBorder="1" applyAlignment="1" applyProtection="1">
      <alignment horizontal="right" vertical="center" wrapText="1"/>
    </xf>
    <xf numFmtId="0" fontId="4" fillId="0" borderId="6" xfId="5" applyFont="1" applyBorder="1" applyAlignment="1" applyProtection="1">
      <alignment horizontal="right" vertical="center" wrapText="1"/>
    </xf>
    <xf numFmtId="0" fontId="4" fillId="0" borderId="3" xfId="5" applyFont="1" applyFill="1" applyBorder="1" applyAlignment="1" applyProtection="1">
      <alignment horizontal="right" vertical="center" wrapText="1"/>
    </xf>
    <xf numFmtId="0" fontId="4" fillId="0" borderId="17" xfId="5" applyFont="1" applyFill="1" applyBorder="1" applyAlignment="1" applyProtection="1">
      <alignment horizontal="right" vertical="center" wrapText="1"/>
    </xf>
    <xf numFmtId="0" fontId="4" fillId="0" borderId="6" xfId="5" applyFont="1" applyFill="1" applyBorder="1" applyAlignment="1" applyProtection="1">
      <alignment horizontal="right" vertical="center" wrapText="1"/>
    </xf>
    <xf numFmtId="0" fontId="2" fillId="0" borderId="16" xfId="5" applyFont="1" applyBorder="1" applyAlignment="1" applyProtection="1">
      <alignment horizontal="center" vertical="center"/>
    </xf>
    <xf numFmtId="0" fontId="4" fillId="0" borderId="9" xfId="5" applyFont="1" applyBorder="1" applyAlignment="1" applyProtection="1">
      <alignment horizontal="right" vertical="center" wrapText="1"/>
    </xf>
    <xf numFmtId="0" fontId="4" fillId="0" borderId="16" xfId="5" applyFont="1" applyBorder="1" applyAlignment="1" applyProtection="1">
      <alignment horizontal="right" vertical="center" wrapText="1"/>
    </xf>
    <xf numFmtId="0" fontId="4" fillId="0" borderId="10" xfId="5" applyFont="1" applyBorder="1" applyAlignment="1" applyProtection="1">
      <alignment horizontal="right" vertical="center" wrapText="1"/>
    </xf>
    <xf numFmtId="0" fontId="2" fillId="0" borderId="9" xfId="5" applyFont="1" applyBorder="1" applyAlignment="1" applyProtection="1">
      <alignment horizontal="center"/>
    </xf>
    <xf numFmtId="0" fontId="2" fillId="0" borderId="16" xfId="5" applyFont="1" applyBorder="1" applyAlignment="1" applyProtection="1">
      <alignment horizontal="center"/>
    </xf>
    <xf numFmtId="0" fontId="2" fillId="0" borderId="10" xfId="5" applyFont="1" applyBorder="1" applyAlignment="1" applyProtection="1">
      <alignment horizontal="center"/>
    </xf>
    <xf numFmtId="0" fontId="2" fillId="0" borderId="19" xfId="5" applyFont="1" applyBorder="1" applyAlignment="1" applyProtection="1">
      <alignment horizontal="center"/>
    </xf>
    <xf numFmtId="0" fontId="2" fillId="0" borderId="0" xfId="5" applyFont="1" applyBorder="1" applyAlignment="1" applyProtection="1">
      <alignment horizontal="center"/>
    </xf>
    <xf numFmtId="0" fontId="2" fillId="0" borderId="20" xfId="5" applyFont="1" applyBorder="1" applyAlignment="1" applyProtection="1">
      <alignment horizontal="center"/>
    </xf>
    <xf numFmtId="0" fontId="2" fillId="0" borderId="8" xfId="5" applyFont="1" applyBorder="1" applyAlignment="1" applyProtection="1">
      <alignment horizontal="center"/>
    </xf>
    <xf numFmtId="0" fontId="2" fillId="0" borderId="18" xfId="5" applyFont="1" applyBorder="1" applyAlignment="1" applyProtection="1">
      <alignment horizontal="center"/>
    </xf>
    <xf numFmtId="0" fontId="2" fillId="0" borderId="11" xfId="5" applyFont="1" applyBorder="1" applyAlignment="1" applyProtection="1">
      <alignment horizontal="center"/>
    </xf>
    <xf numFmtId="0" fontId="5" fillId="7" borderId="3" xfId="5" applyFont="1" applyFill="1" applyBorder="1" applyAlignment="1" applyProtection="1">
      <alignment horizontal="center" vertical="top" wrapText="1"/>
    </xf>
    <xf numFmtId="0" fontId="5" fillId="7" borderId="17" xfId="5" applyFont="1" applyFill="1" applyBorder="1" applyAlignment="1" applyProtection="1">
      <alignment horizontal="center" vertical="top" wrapText="1"/>
    </xf>
    <xf numFmtId="0" fontId="5" fillId="7" borderId="6" xfId="5" applyFont="1" applyFill="1" applyBorder="1" applyAlignment="1" applyProtection="1">
      <alignment horizontal="center" vertical="top" wrapText="1"/>
    </xf>
    <xf numFmtId="0" fontId="20" fillId="2" borderId="3" xfId="5" applyFont="1" applyFill="1" applyBorder="1" applyAlignment="1" applyProtection="1">
      <alignment horizontal="left" vertical="center" wrapText="1"/>
    </xf>
    <xf numFmtId="0" fontId="20" fillId="2" borderId="17" xfId="5" applyFont="1" applyFill="1" applyBorder="1" applyAlignment="1" applyProtection="1">
      <alignment horizontal="left" vertical="center" wrapText="1"/>
    </xf>
    <xf numFmtId="0" fontId="20" fillId="2" borderId="6" xfId="5" applyFont="1" applyFill="1" applyBorder="1" applyAlignment="1" applyProtection="1">
      <alignment horizontal="left" vertical="center" wrapText="1"/>
    </xf>
    <xf numFmtId="0" fontId="20" fillId="2" borderId="3" xfId="5" applyFont="1" applyFill="1" applyBorder="1" applyAlignment="1" applyProtection="1">
      <alignment vertical="center"/>
    </xf>
    <xf numFmtId="0" fontId="20" fillId="2" borderId="17" xfId="5" applyFont="1" applyFill="1" applyBorder="1" applyAlignment="1" applyProtection="1">
      <alignment vertical="center"/>
    </xf>
    <xf numFmtId="0" fontId="20" fillId="2" borderId="6" xfId="5" applyFont="1" applyFill="1" applyBorder="1" applyAlignment="1" applyProtection="1">
      <alignment vertical="center"/>
    </xf>
    <xf numFmtId="0" fontId="4" fillId="0" borderId="8" xfId="5" applyFont="1" applyBorder="1" applyAlignment="1" applyProtection="1">
      <alignment horizontal="right" vertical="center" wrapText="1"/>
    </xf>
    <xf numFmtId="0" fontId="4" fillId="0" borderId="18" xfId="5" applyFont="1" applyBorder="1" applyAlignment="1" applyProtection="1">
      <alignment horizontal="right" vertical="center" wrapText="1"/>
    </xf>
    <xf numFmtId="0" fontId="4" fillId="0" borderId="11" xfId="5" applyFont="1" applyBorder="1" applyAlignment="1" applyProtection="1">
      <alignment horizontal="right" vertical="center" wrapText="1"/>
    </xf>
    <xf numFmtId="0" fontId="4" fillId="0" borderId="12" xfId="5" applyFont="1" applyBorder="1" applyAlignment="1" applyProtection="1">
      <alignment horizontal="center" vertical="center"/>
    </xf>
    <xf numFmtId="0" fontId="4" fillId="3" borderId="12" xfId="5" applyFont="1" applyFill="1" applyBorder="1" applyAlignment="1" applyProtection="1">
      <alignment horizontal="center" vertical="center"/>
    </xf>
    <xf numFmtId="0" fontId="11" fillId="0" borderId="17" xfId="5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0" fillId="2" borderId="9" xfId="5" applyFont="1" applyFill="1" applyBorder="1" applyAlignment="1" applyProtection="1">
      <alignment vertical="center"/>
    </xf>
    <xf numFmtId="0" fontId="20" fillId="2" borderId="16" xfId="5" applyFont="1" applyFill="1" applyBorder="1" applyAlignment="1" applyProtection="1">
      <alignment vertical="center"/>
    </xf>
    <xf numFmtId="0" fontId="20" fillId="2" borderId="10" xfId="5" applyFont="1" applyFill="1" applyBorder="1" applyAlignment="1" applyProtection="1">
      <alignment vertical="center"/>
    </xf>
    <xf numFmtId="0" fontId="15" fillId="0" borderId="2" xfId="0" applyFont="1" applyBorder="1" applyAlignment="1">
      <alignment horizontal="right" vertical="center"/>
    </xf>
    <xf numFmtId="0" fontId="30" fillId="0" borderId="2" xfId="0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2" fillId="0" borderId="2" xfId="5" applyFont="1" applyBorder="1" applyAlignment="1" applyProtection="1">
      <alignment horizontal="left" vertical="center" wrapText="1"/>
    </xf>
    <xf numFmtId="0" fontId="4" fillId="0" borderId="2" xfId="5" applyFont="1" applyBorder="1" applyAlignment="1" applyProtection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2" xfId="5" applyFont="1" applyFill="1" applyBorder="1" applyAlignment="1" applyProtection="1">
      <alignment horizontal="center" vertical="center"/>
    </xf>
    <xf numFmtId="0" fontId="2" fillId="0" borderId="3" xfId="5" applyFont="1" applyBorder="1" applyAlignment="1" applyProtection="1">
      <alignment horizontal="left" vertical="center" wrapText="1"/>
    </xf>
    <xf numFmtId="0" fontId="2" fillId="0" borderId="6" xfId="5" applyFont="1" applyBorder="1" applyAlignment="1" applyProtection="1">
      <alignment horizontal="left" vertical="center" wrapText="1"/>
    </xf>
    <xf numFmtId="0" fontId="4" fillId="3" borderId="3" xfId="5" applyFont="1" applyFill="1" applyBorder="1" applyAlignment="1" applyProtection="1">
      <alignment horizontal="center" vertical="center"/>
    </xf>
    <xf numFmtId="0" fontId="4" fillId="3" borderId="17" xfId="5" applyFont="1" applyFill="1" applyBorder="1" applyAlignment="1" applyProtection="1">
      <alignment horizontal="center" vertical="center"/>
    </xf>
    <xf numFmtId="0" fontId="4" fillId="3" borderId="6" xfId="5" applyFont="1" applyFill="1" applyBorder="1" applyAlignment="1" applyProtection="1">
      <alignment horizontal="center" vertical="center"/>
    </xf>
    <xf numFmtId="0" fontId="4" fillId="3" borderId="21" xfId="5" applyFont="1" applyFill="1" applyBorder="1" applyAlignment="1" applyProtection="1">
      <alignment horizontal="center" vertical="center"/>
    </xf>
    <xf numFmtId="0" fontId="19" fillId="0" borderId="2" xfId="5" applyFont="1" applyBorder="1" applyAlignment="1" applyProtection="1">
      <alignment horizontal="left" vertical="center" wrapText="1"/>
    </xf>
    <xf numFmtId="0" fontId="19" fillId="0" borderId="3" xfId="5" applyFont="1" applyBorder="1" applyAlignment="1" applyProtection="1">
      <alignment horizontal="left" vertical="center" wrapText="1"/>
    </xf>
    <xf numFmtId="0" fontId="19" fillId="0" borderId="17" xfId="5" applyFont="1" applyBorder="1" applyAlignment="1" applyProtection="1">
      <alignment horizontal="left" vertical="center" wrapText="1"/>
    </xf>
    <xf numFmtId="0" fontId="19" fillId="0" borderId="6" xfId="5" applyFont="1" applyBorder="1" applyAlignment="1" applyProtection="1">
      <alignment horizontal="left" vertical="center" wrapText="1"/>
    </xf>
    <xf numFmtId="14" fontId="19" fillId="0" borderId="17" xfId="5" applyNumberFormat="1" applyFont="1" applyBorder="1" applyAlignment="1" applyProtection="1">
      <alignment horizontal="left" vertical="center" wrapText="1"/>
    </xf>
    <xf numFmtId="10" fontId="19" fillId="0" borderId="9" xfId="5" applyNumberFormat="1" applyFont="1" applyBorder="1" applyAlignment="1" applyProtection="1">
      <alignment horizontal="left" vertical="center" wrapText="1"/>
    </xf>
    <xf numFmtId="0" fontId="19" fillId="0" borderId="16" xfId="5" applyFont="1" applyBorder="1" applyAlignment="1" applyProtection="1">
      <alignment horizontal="left" vertical="center" wrapText="1"/>
    </xf>
    <xf numFmtId="0" fontId="24" fillId="0" borderId="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2" fontId="24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left" vertical="center"/>
    </xf>
    <xf numFmtId="2" fontId="24" fillId="0" borderId="3" xfId="0" applyNumberFormat="1" applyFont="1" applyFill="1" applyBorder="1" applyAlignment="1">
      <alignment horizontal="left" vertical="center"/>
    </xf>
    <xf numFmtId="2" fontId="24" fillId="0" borderId="17" xfId="0" applyNumberFormat="1" applyFont="1" applyFill="1" applyBorder="1" applyAlignment="1">
      <alignment horizontal="left" vertical="center"/>
    </xf>
    <xf numFmtId="2" fontId="24" fillId="0" borderId="6" xfId="0" applyNumberFormat="1" applyFont="1" applyFill="1" applyBorder="1" applyAlignment="1">
      <alignment horizontal="left" vertical="center"/>
    </xf>
    <xf numFmtId="2" fontId="24" fillId="0" borderId="0" xfId="0" applyNumberFormat="1" applyFont="1" applyFill="1" applyBorder="1" applyAlignment="1">
      <alignment horizontal="left" vertical="center"/>
    </xf>
    <xf numFmtId="2" fontId="24" fillId="0" borderId="20" xfId="0" applyNumberFormat="1" applyFont="1" applyFill="1" applyBorder="1" applyAlignment="1">
      <alignment horizontal="left" vertical="center"/>
    </xf>
    <xf numFmtId="49" fontId="24" fillId="0" borderId="9" xfId="0" applyNumberFormat="1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7" borderId="3" xfId="0" applyFont="1" applyFill="1" applyBorder="1" applyAlignment="1">
      <alignment horizontal="left" vertical="center"/>
    </xf>
    <xf numFmtId="0" fontId="25" fillId="7" borderId="17" xfId="0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3" fillId="0" borderId="9" xfId="5" applyFont="1" applyBorder="1" applyAlignment="1" applyProtection="1">
      <alignment horizontal="center" vertical="center"/>
    </xf>
    <xf numFmtId="0" fontId="23" fillId="0" borderId="16" xfId="5" applyFont="1" applyBorder="1" applyAlignment="1" applyProtection="1">
      <alignment horizontal="center" vertical="center"/>
    </xf>
    <xf numFmtId="0" fontId="23" fillId="0" borderId="10" xfId="5" applyFont="1" applyBorder="1" applyAlignment="1" applyProtection="1">
      <alignment horizontal="center" vertical="center"/>
    </xf>
    <xf numFmtId="0" fontId="23" fillId="0" borderId="19" xfId="5" applyFont="1" applyBorder="1" applyAlignment="1" applyProtection="1">
      <alignment horizontal="center" vertical="center"/>
    </xf>
    <xf numFmtId="0" fontId="23" fillId="0" borderId="0" xfId="5" applyFont="1" applyBorder="1" applyAlignment="1" applyProtection="1">
      <alignment horizontal="center" vertical="center"/>
    </xf>
    <xf numFmtId="0" fontId="23" fillId="0" borderId="20" xfId="5" applyFont="1" applyBorder="1" applyAlignment="1" applyProtection="1">
      <alignment horizontal="center" vertical="center"/>
    </xf>
    <xf numFmtId="0" fontId="23" fillId="0" borderId="8" xfId="5" applyFont="1" applyBorder="1" applyAlignment="1" applyProtection="1">
      <alignment horizontal="center" vertical="center"/>
    </xf>
    <xf numFmtId="0" fontId="23" fillId="0" borderId="18" xfId="5" applyFont="1" applyBorder="1" applyAlignment="1" applyProtection="1">
      <alignment horizontal="center" vertical="center"/>
    </xf>
    <xf numFmtId="0" fontId="23" fillId="0" borderId="11" xfId="5" applyFont="1" applyBorder="1" applyAlignment="1" applyProtection="1">
      <alignment horizontal="center" vertical="center"/>
    </xf>
    <xf numFmtId="0" fontId="20" fillId="7" borderId="3" xfId="5" applyFont="1" applyFill="1" applyBorder="1" applyAlignment="1" applyProtection="1">
      <alignment horizontal="center" vertical="center" wrapText="1"/>
    </xf>
    <xf numFmtId="0" fontId="20" fillId="7" borderId="17" xfId="5" applyFont="1" applyFill="1" applyBorder="1" applyAlignment="1" applyProtection="1">
      <alignment horizontal="center" vertical="center" wrapText="1"/>
    </xf>
    <xf numFmtId="0" fontId="20" fillId="7" borderId="6" xfId="5" applyFont="1" applyFill="1" applyBorder="1" applyAlignment="1" applyProtection="1">
      <alignment horizontal="center" vertical="center" wrapText="1"/>
    </xf>
    <xf numFmtId="0" fontId="20" fillId="2" borderId="6" xfId="5" applyFont="1" applyFill="1" applyBorder="1" applyAlignment="1" applyProtection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2" fontId="2" fillId="9" borderId="2" xfId="0" applyNumberFormat="1" applyFont="1" applyFill="1" applyBorder="1" applyAlignment="1">
      <alignment horizontal="right" vertical="center"/>
    </xf>
    <xf numFmtId="2" fontId="2" fillId="0" borderId="2" xfId="1" applyNumberFormat="1" applyFont="1" applyFill="1" applyBorder="1" applyAlignment="1" applyProtection="1">
      <alignment horizontal="right" vertical="center"/>
    </xf>
    <xf numFmtId="2" fontId="2" fillId="9" borderId="2" xfId="1" applyNumberFormat="1" applyFont="1" applyFill="1" applyBorder="1" applyAlignment="1" applyProtection="1">
      <alignment horizontal="right" vertical="center"/>
    </xf>
    <xf numFmtId="2" fontId="18" fillId="9" borderId="2" xfId="5" applyNumberFormat="1" applyFont="1" applyFill="1" applyBorder="1" applyAlignment="1" applyProtection="1">
      <alignment horizontal="right" vertical="center"/>
    </xf>
    <xf numFmtId="2" fontId="28" fillId="0" borderId="2" xfId="1" applyNumberFormat="1" applyFont="1" applyFill="1" applyBorder="1" applyAlignment="1" applyProtection="1">
      <alignment horizontal="right" vertical="center"/>
    </xf>
    <xf numFmtId="2" fontId="2" fillId="0" borderId="2" xfId="5" applyNumberFormat="1" applyFont="1" applyFill="1" applyBorder="1" applyAlignment="1" applyProtection="1">
      <alignment horizontal="right" vertical="center"/>
    </xf>
    <xf numFmtId="2" fontId="18" fillId="0" borderId="2" xfId="1" applyNumberFormat="1" applyFont="1" applyFill="1" applyBorder="1" applyAlignment="1" applyProtection="1">
      <alignment horizontal="right" vertical="center"/>
    </xf>
    <xf numFmtId="2" fontId="18" fillId="9" borderId="2" xfId="1" applyNumberFormat="1" applyFont="1" applyFill="1" applyBorder="1" applyAlignment="1" applyProtection="1">
      <alignment horizontal="right" vertical="center"/>
    </xf>
    <xf numFmtId="2" fontId="2" fillId="0" borderId="2" xfId="1" applyNumberFormat="1" applyFont="1" applyBorder="1" applyAlignment="1" applyProtection="1">
      <alignment horizontal="right" vertical="center"/>
    </xf>
    <xf numFmtId="2" fontId="7" fillId="0" borderId="2" xfId="1" applyNumberFormat="1" applyFont="1" applyFill="1" applyBorder="1" applyAlignment="1" applyProtection="1">
      <alignment horizontal="right" vertical="center"/>
    </xf>
    <xf numFmtId="2" fontId="7" fillId="0" borderId="2" xfId="5" applyNumberFormat="1" applyFont="1" applyFill="1" applyBorder="1" applyAlignment="1" applyProtection="1">
      <alignment horizontal="right" vertical="center"/>
    </xf>
    <xf numFmtId="2" fontId="7" fillId="0" borderId="7" xfId="5" applyNumberFormat="1" applyFont="1" applyFill="1" applyBorder="1" applyAlignment="1" applyProtection="1">
      <alignment horizontal="right" vertical="center"/>
    </xf>
    <xf numFmtId="2" fontId="7" fillId="0" borderId="5" xfId="5" applyNumberFormat="1" applyFont="1" applyFill="1" applyBorder="1" applyAlignment="1" applyProtection="1">
      <alignment horizontal="right" vertical="center"/>
    </xf>
    <xf numFmtId="2" fontId="28" fillId="0" borderId="2" xfId="5" applyNumberFormat="1" applyFont="1" applyFill="1" applyBorder="1" applyAlignment="1" applyProtection="1">
      <alignment horizontal="right" vertical="center"/>
    </xf>
    <xf numFmtId="2" fontId="2" fillId="9" borderId="2" xfId="5" applyNumberFormat="1" applyFont="1" applyFill="1" applyBorder="1" applyAlignment="1" applyProtection="1">
      <alignment horizontal="right" vertical="center"/>
    </xf>
    <xf numFmtId="2" fontId="18" fillId="0" borderId="2" xfId="1" applyNumberFormat="1" applyFont="1" applyBorder="1" applyAlignment="1" applyProtection="1">
      <alignment horizontal="right" vertical="center"/>
    </xf>
  </cellXfs>
  <cellStyles count="6">
    <cellStyle name="Hiperlink" xfId="4" builtinId="8"/>
    <cellStyle name="Moeda" xfId="2" builtinId="4"/>
    <cellStyle name="Normal" xfId="0" builtinId="0"/>
    <cellStyle name="Porcentagem" xfId="3" builtinId="5"/>
    <cellStyle name="Texto Explicativo" xfId="5" builtinId="53" customBuiltin="1"/>
    <cellStyle name="Vírgula" xfId="1" builtinId="3"/>
  </cellStyles>
  <dxfs count="56"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FFFFFF"/>
      </font>
    </dxf>
    <dxf>
      <font>
        <color rgb="FFFFFFFF"/>
      </font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FFFFFF"/>
      </font>
    </dxf>
    <dxf>
      <font>
        <color rgb="FFFFFFFF"/>
      </font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FFFFFF"/>
      </font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C3D69B"/>
      <rgbColor rgb="FF95B3D7"/>
      <rgbColor rgb="FFFFC7CE"/>
      <rgbColor rgb="FFBFBFBF"/>
      <rgbColor rgb="FFFFCCCC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192180</xdr:colOff>
      <xdr:row>0</xdr:row>
      <xdr:rowOff>50983</xdr:rowOff>
    </xdr:from>
    <xdr:to>
      <xdr:col>1</xdr:col>
      <xdr:colOff>527291</xdr:colOff>
      <xdr:row>4</xdr:row>
      <xdr:rowOff>112850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2180" y="50983"/>
          <a:ext cx="810000" cy="78576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536090</xdr:colOff>
      <xdr:row>0</xdr:row>
      <xdr:rowOff>108834</xdr:rowOff>
    </xdr:from>
    <xdr:to>
      <xdr:col>4</xdr:col>
      <xdr:colOff>209440</xdr:colOff>
      <xdr:row>4</xdr:row>
      <xdr:rowOff>118780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2340" y="108834"/>
          <a:ext cx="5216900" cy="733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x-none" sz="1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MUNICÍPIO DE MURIAÉ</a:t>
          </a:r>
          <a:endParaRPr lang="pt-BR" sz="16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r>
            <a:rPr lang="x-non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MUNICIPAL DE EDUCAÇ</a:t>
          </a:r>
          <a:r>
            <a:rPr lang="pt-BR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ÃO</a:t>
          </a:r>
        </a:p>
      </xdr:txBody>
    </xdr:sp>
    <xdr:clientData/>
  </xdr:twoCellAnchor>
  <xdr:twoCellAnchor>
    <xdr:from>
      <xdr:col>3</xdr:col>
      <xdr:colOff>1520797</xdr:colOff>
      <xdr:row>256</xdr:row>
      <xdr:rowOff>58032</xdr:rowOff>
    </xdr:from>
    <xdr:to>
      <xdr:col>4</xdr:col>
      <xdr:colOff>362591</xdr:colOff>
      <xdr:row>259</xdr:row>
      <xdr:rowOff>60833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52368" y="132537175"/>
          <a:ext cx="2733437" cy="533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PREFEITURA MUNICIPAL DE MURIAÉ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Av. Maestro Sansão, 236 – Centro 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Cep: 36880-002 – Muriaé – MG – tel: (32) 3696-3388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https://muriae.mg.gov.br/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12880</xdr:colOff>
      <xdr:row>253</xdr:row>
      <xdr:rowOff>126624</xdr:rowOff>
    </xdr:from>
    <xdr:to>
      <xdr:col>3</xdr:col>
      <xdr:colOff>1770530</xdr:colOff>
      <xdr:row>258</xdr:row>
      <xdr:rowOff>56026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80" y="123380124"/>
          <a:ext cx="3998826" cy="1016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_____________________________________________________</a:t>
          </a:r>
        </a:p>
        <a:p>
          <a:pPr algn="ctr"/>
          <a:r>
            <a:rPr lang="pt-BR" sz="1000">
              <a:latin typeface="Arial" pitchFamily="34" charset="0"/>
              <a:cs typeface="Arial" pitchFamily="34" charset="0"/>
            </a:rPr>
            <a:t>José</a:t>
          </a:r>
          <a:r>
            <a:rPr lang="pt-BR" sz="1000" baseline="0">
              <a:latin typeface="Arial" pitchFamily="34" charset="0"/>
              <a:cs typeface="Arial" pitchFamily="34" charset="0"/>
            </a:rPr>
            <a:t> Ricardo Paul Pedrosa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Eng. Civil e Seg. do Trabalho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CREA-MG 201025/D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Assessor de Supervisão de Infraestrutura Escolar</a:t>
          </a:r>
        </a:p>
        <a:p>
          <a:endParaRPr lang="pt-BR" sz="1100"/>
        </a:p>
      </xdr:txBody>
    </xdr:sp>
    <xdr:clientData/>
  </xdr:twoCellAnchor>
  <xdr:twoCellAnchor>
    <xdr:from>
      <xdr:col>4</xdr:col>
      <xdr:colOff>68039</xdr:colOff>
      <xdr:row>253</xdr:row>
      <xdr:rowOff>113016</xdr:rowOff>
    </xdr:from>
    <xdr:to>
      <xdr:col>9</xdr:col>
      <xdr:colOff>138478</xdr:colOff>
      <xdr:row>257</xdr:row>
      <xdr:rowOff>163286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82396" y="129666623"/>
          <a:ext cx="4030118" cy="7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_____________________________________________________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Ioannis Konstantinos Grammatikopoulos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Prefeito Municipal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Prefeitura Municipal de Muriaé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CNPJ: 17.947.581/0001-76</a:t>
          </a:r>
        </a:p>
        <a:p>
          <a:pPr algn="ctr"/>
          <a:endParaRPr lang="pt-BR" sz="1050" baseline="0">
            <a:latin typeface="Arial" pitchFamily="34" charset="0"/>
            <a:cs typeface="Arial" pitchFamily="34" charset="0"/>
          </a:endParaRPr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196982</xdr:colOff>
      <xdr:row>0</xdr:row>
      <xdr:rowOff>72036</xdr:rowOff>
    </xdr:from>
    <xdr:to>
      <xdr:col>1</xdr:col>
      <xdr:colOff>640244</xdr:colOff>
      <xdr:row>4</xdr:row>
      <xdr:rowOff>132460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838DE9D-3E12-46DF-B5E1-45FE8D962F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6982" y="72036"/>
          <a:ext cx="801996" cy="76799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614531</xdr:colOff>
      <xdr:row>0</xdr:row>
      <xdr:rowOff>146934</xdr:rowOff>
    </xdr:from>
    <xdr:to>
      <xdr:col>4</xdr:col>
      <xdr:colOff>287881</xdr:colOff>
      <xdr:row>4</xdr:row>
      <xdr:rowOff>156880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38473FA2-91BA-48E5-947F-5A6F5FFDEE98}"/>
            </a:ext>
          </a:extLst>
        </xdr:cNvPr>
        <xdr:cNvSpPr txBox="1"/>
      </xdr:nvSpPr>
      <xdr:spPr>
        <a:xfrm>
          <a:off x="984325" y="146934"/>
          <a:ext cx="4648762" cy="727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x-none" sz="1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MUNICÍPIO DE MURIAÉ</a:t>
          </a:r>
          <a:endParaRPr lang="pt-BR" sz="16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r>
            <a:rPr lang="x-non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MUNICIPAL DE EDUCAÇ</a:t>
          </a:r>
          <a:r>
            <a:rPr lang="pt-BR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ÃO</a:t>
          </a:r>
        </a:p>
      </xdr:txBody>
    </xdr:sp>
    <xdr:clientData/>
  </xdr:twoCellAnchor>
  <xdr:twoCellAnchor>
    <xdr:from>
      <xdr:col>1</xdr:col>
      <xdr:colOff>3134770</xdr:colOff>
      <xdr:row>58</xdr:row>
      <xdr:rowOff>48025</xdr:rowOff>
    </xdr:from>
    <xdr:to>
      <xdr:col>5</xdr:col>
      <xdr:colOff>381001</xdr:colOff>
      <xdr:row>64</xdr:row>
      <xdr:rowOff>80684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B3274EB7-48DC-4365-B191-0572D44F1F88}"/>
            </a:ext>
          </a:extLst>
        </xdr:cNvPr>
        <xdr:cNvSpPr txBox="1"/>
      </xdr:nvSpPr>
      <xdr:spPr>
        <a:xfrm>
          <a:off x="3504564" y="12340878"/>
          <a:ext cx="3140525" cy="110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PREFEITURA MUNICIPAL DE MURIAÉ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Av. Maestro Sansão, 236 – Centro 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Cep: 36880-002 – Muriaé – MG – tel: (32) 3696-3388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https://muriae.mg.gov.br/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55</xdr:row>
      <xdr:rowOff>67234</xdr:rowOff>
    </xdr:from>
    <xdr:to>
      <xdr:col>2</xdr:col>
      <xdr:colOff>11206</xdr:colOff>
      <xdr:row>62</xdr:row>
      <xdr:rowOff>30253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F8A9B5B1-21CC-4567-A685-555A12C980C9}"/>
            </a:ext>
          </a:extLst>
        </xdr:cNvPr>
        <xdr:cNvSpPr txBox="1"/>
      </xdr:nvSpPr>
      <xdr:spPr>
        <a:xfrm>
          <a:off x="0" y="11822205"/>
          <a:ext cx="3944471" cy="1218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_____________________________________________________</a:t>
          </a:r>
        </a:p>
        <a:p>
          <a:pPr algn="ctr"/>
          <a:r>
            <a:rPr lang="pt-BR" sz="1000">
              <a:latin typeface="Arial" pitchFamily="34" charset="0"/>
              <a:cs typeface="Arial" pitchFamily="34" charset="0"/>
            </a:rPr>
            <a:t>José</a:t>
          </a:r>
          <a:r>
            <a:rPr lang="pt-BR" sz="1000" baseline="0">
              <a:latin typeface="Arial" pitchFamily="34" charset="0"/>
              <a:cs typeface="Arial" pitchFamily="34" charset="0"/>
            </a:rPr>
            <a:t> Ricardo Paul Pedrosa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Eng. Civil e Seg. do Trabalho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CREA-MG 201025/D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Assessor de Supervisão de Infraestrutura Escolar</a:t>
          </a:r>
        </a:p>
        <a:p>
          <a:endParaRPr lang="pt-BR" sz="1100"/>
        </a:p>
      </xdr:txBody>
    </xdr:sp>
    <xdr:clientData/>
  </xdr:twoCellAnchor>
  <xdr:twoCellAnchor>
    <xdr:from>
      <xdr:col>4</xdr:col>
      <xdr:colOff>638735</xdr:colOff>
      <xdr:row>55</xdr:row>
      <xdr:rowOff>0</xdr:rowOff>
    </xdr:from>
    <xdr:to>
      <xdr:col>9</xdr:col>
      <xdr:colOff>90454</xdr:colOff>
      <xdr:row>61</xdr:row>
      <xdr:rowOff>7841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B8ACFD6-7EE8-43BB-B8AC-FAE3E863C8A6}"/>
            </a:ext>
          </a:extLst>
        </xdr:cNvPr>
        <xdr:cNvSpPr txBox="1"/>
      </xdr:nvSpPr>
      <xdr:spPr>
        <a:xfrm>
          <a:off x="5983941" y="11754971"/>
          <a:ext cx="4124572" cy="1083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_____________________________________________________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Ioannis Konstantinos Grammatikopoulos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Prefeito Municipal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Prefeitura Municipal de Muriaé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CNPJ: 17.947.581/0001-76</a:t>
          </a:r>
        </a:p>
        <a:p>
          <a:pPr algn="ctr"/>
          <a:endParaRPr lang="pt-BR" sz="1050" baseline="0">
            <a:latin typeface="Arial" pitchFamily="34" charset="0"/>
            <a:cs typeface="Arial" pitchFamily="34" charset="0"/>
          </a:endParaRPr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89647</xdr:rowOff>
    </xdr:from>
    <xdr:to>
      <xdr:col>1</xdr:col>
      <xdr:colOff>238501</xdr:colOff>
      <xdr:row>4</xdr:row>
      <xdr:rowOff>105247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266" y="89647"/>
          <a:ext cx="810000" cy="777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246419</xdr:colOff>
      <xdr:row>0</xdr:row>
      <xdr:rowOff>67374</xdr:rowOff>
    </xdr:from>
    <xdr:to>
      <xdr:col>6</xdr:col>
      <xdr:colOff>33617</xdr:colOff>
      <xdr:row>4</xdr:row>
      <xdr:rowOff>100992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41184" y="67374"/>
          <a:ext cx="5603051" cy="795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x-none" sz="1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MUNICÍPIO DE MURIAÉ</a:t>
          </a:r>
          <a:endParaRPr lang="pt-BR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x-non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MUNICIPAL DE EDUCAÇ</a:t>
          </a:r>
          <a:r>
            <a:rPr lang="pt-BR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ÃO</a:t>
          </a:r>
        </a:p>
      </xdr:txBody>
    </xdr:sp>
    <xdr:clientData/>
  </xdr:twoCellAnchor>
  <xdr:twoCellAnchor>
    <xdr:from>
      <xdr:col>1</xdr:col>
      <xdr:colOff>556927</xdr:colOff>
      <xdr:row>122</xdr:row>
      <xdr:rowOff>96370</xdr:rowOff>
    </xdr:from>
    <xdr:to>
      <xdr:col>4</xdr:col>
      <xdr:colOff>344016</xdr:colOff>
      <xdr:row>124</xdr:row>
      <xdr:rowOff>152399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52252" y="25728145"/>
          <a:ext cx="3692339" cy="437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PREFEITURA MUNICIPAL DE MURIAÉ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Av. Maestro Sansão, 236 – Centro 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Cep: 36880-002 – Muriaé – MG – tel: (32) 3696-3388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https://muriae.mg.gov.br/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630331</xdr:colOff>
      <xdr:row>116</xdr:row>
      <xdr:rowOff>152399</xdr:rowOff>
    </xdr:from>
    <xdr:to>
      <xdr:col>4</xdr:col>
      <xdr:colOff>465604</xdr:colOff>
      <xdr:row>121</xdr:row>
      <xdr:rowOff>142874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325656" y="27632024"/>
          <a:ext cx="3740523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000"/>
            <a:t>_____________________________________________________</a:t>
          </a:r>
        </a:p>
        <a:p>
          <a:pPr algn="ctr"/>
          <a:r>
            <a:rPr lang="pt-BR" sz="1000">
              <a:latin typeface="Arial" pitchFamily="34" charset="0"/>
              <a:cs typeface="Arial" pitchFamily="34" charset="0"/>
            </a:rPr>
            <a:t>José</a:t>
          </a:r>
          <a:r>
            <a:rPr lang="pt-BR" sz="1000" baseline="0">
              <a:latin typeface="Arial" pitchFamily="34" charset="0"/>
              <a:cs typeface="Arial" pitchFamily="34" charset="0"/>
            </a:rPr>
            <a:t> Ricardo Paul Pedrosa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Eng. Civil e Seg. do Trabalho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CREA-MG 201025/D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Assessor de Supervisão de Infraestrutura Escolar</a:t>
          </a:r>
        </a:p>
        <a:p>
          <a:pPr algn="ctr"/>
          <a:endParaRPr lang="pt-BR" sz="1000" baseline="0">
            <a:latin typeface="Arial" pitchFamily="34" charset="0"/>
            <a:cs typeface="Arial" pitchFamily="34" charset="0"/>
          </a:endParaRPr>
        </a:p>
        <a:p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70186</xdr:colOff>
      <xdr:row>0</xdr:row>
      <xdr:rowOff>50129</xdr:rowOff>
    </xdr:from>
    <xdr:to>
      <xdr:col>1</xdr:col>
      <xdr:colOff>198397</xdr:colOff>
      <xdr:row>4</xdr:row>
      <xdr:rowOff>105834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186" y="50129"/>
          <a:ext cx="810000" cy="777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216341</xdr:colOff>
      <xdr:row>0</xdr:row>
      <xdr:rowOff>147582</xdr:rowOff>
    </xdr:from>
    <xdr:to>
      <xdr:col>4</xdr:col>
      <xdr:colOff>1012657</xdr:colOff>
      <xdr:row>4</xdr:row>
      <xdr:rowOff>30805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98130" y="147582"/>
          <a:ext cx="5388369" cy="605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x-none" sz="1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MUNICÍPIO DE MURIAÉ</a:t>
          </a:r>
          <a:endParaRPr lang="pt-BR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x-non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MUNICIPAL DE EDUCAÇ</a:t>
          </a:r>
          <a:r>
            <a:rPr lang="pt-BR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ÃO</a:t>
          </a:r>
        </a:p>
      </xdr:txBody>
    </xdr:sp>
    <xdr:clientData/>
  </xdr:twoCellAnchor>
  <xdr:twoCellAnchor>
    <xdr:from>
      <xdr:col>1</xdr:col>
      <xdr:colOff>512517</xdr:colOff>
      <xdr:row>34</xdr:row>
      <xdr:rowOff>132699</xdr:rowOff>
    </xdr:from>
    <xdr:to>
      <xdr:col>3</xdr:col>
      <xdr:colOff>697709</xdr:colOff>
      <xdr:row>39</xdr:row>
      <xdr:rowOff>48359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194306" y="8103620"/>
          <a:ext cx="3854824" cy="818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PREFEITURA MUNICIPAL DE MURIAÉ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Av. Maestro Sansão, 236 – Centro 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Cep: 36880-002 – Muriaé – MG – tel: (32) 3696-3388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https://muriae.mg.gov.br/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511343</xdr:colOff>
      <xdr:row>29</xdr:row>
      <xdr:rowOff>20053</xdr:rowOff>
    </xdr:from>
    <xdr:to>
      <xdr:col>3</xdr:col>
      <xdr:colOff>582234</xdr:colOff>
      <xdr:row>34</xdr:row>
      <xdr:rowOff>60660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EE7E115-6B1F-4708-BE80-B9025A450A00}"/>
            </a:ext>
          </a:extLst>
        </xdr:cNvPr>
        <xdr:cNvSpPr txBox="1"/>
      </xdr:nvSpPr>
      <xdr:spPr>
        <a:xfrm>
          <a:off x="1193132" y="5444290"/>
          <a:ext cx="3740523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000"/>
            <a:t>_____________________________________________________</a:t>
          </a:r>
        </a:p>
        <a:p>
          <a:pPr algn="ctr"/>
          <a:r>
            <a:rPr lang="pt-BR" sz="1000">
              <a:latin typeface="Arial" pitchFamily="34" charset="0"/>
              <a:cs typeface="Arial" pitchFamily="34" charset="0"/>
            </a:rPr>
            <a:t>José</a:t>
          </a:r>
          <a:r>
            <a:rPr lang="pt-BR" sz="1000" baseline="0">
              <a:latin typeface="Arial" pitchFamily="34" charset="0"/>
              <a:cs typeface="Arial" pitchFamily="34" charset="0"/>
            </a:rPr>
            <a:t> Ricardo Paul Pedrosa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Eng. Civil e Seg. do Trabalho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CREA-MG 201025/D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Assessor de Supervisão de Infraestrutura Escolar</a:t>
          </a:r>
        </a:p>
        <a:p>
          <a:pPr algn="ctr"/>
          <a:endParaRPr lang="pt-BR" sz="1000" baseline="0">
            <a:latin typeface="Arial" pitchFamily="34" charset="0"/>
            <a:cs typeface="Arial" pitchFamily="34" charset="0"/>
          </a:endParaRPr>
        </a:p>
        <a:p>
          <a:endParaRPr lang="pt-BR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207432</xdr:colOff>
      <xdr:row>0</xdr:row>
      <xdr:rowOff>72586</xdr:rowOff>
    </xdr:from>
    <xdr:to>
      <xdr:col>1</xdr:col>
      <xdr:colOff>331632</xdr:colOff>
      <xdr:row>4</xdr:row>
      <xdr:rowOff>133486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AAF724-E970-47EC-AA26-FD226031D9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7432" y="72586"/>
          <a:ext cx="810000" cy="784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345590</xdr:colOff>
      <xdr:row>0</xdr:row>
      <xdr:rowOff>146934</xdr:rowOff>
    </xdr:from>
    <xdr:to>
      <xdr:col>7</xdr:col>
      <xdr:colOff>137584</xdr:colOff>
      <xdr:row>4</xdr:row>
      <xdr:rowOff>156880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D63177F-D8C4-4EE2-812A-9768FC0118D5}"/>
            </a:ext>
          </a:extLst>
        </xdr:cNvPr>
        <xdr:cNvSpPr txBox="1"/>
      </xdr:nvSpPr>
      <xdr:spPr>
        <a:xfrm>
          <a:off x="1033507" y="146934"/>
          <a:ext cx="4607410" cy="7296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x-none" sz="1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MUNICÍPIO DE MURIAÉ</a:t>
          </a:r>
          <a:endParaRPr lang="pt-BR" sz="16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r>
            <a:rPr lang="x-non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MUNICIPAL DE EDUCAÇ</a:t>
          </a:r>
          <a:r>
            <a:rPr lang="pt-BR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ÃO</a:t>
          </a:r>
        </a:p>
      </xdr:txBody>
    </xdr:sp>
    <xdr:clientData/>
  </xdr:twoCellAnchor>
  <xdr:twoCellAnchor>
    <xdr:from>
      <xdr:col>2</xdr:col>
      <xdr:colOff>182581</xdr:colOff>
      <xdr:row>1053</xdr:row>
      <xdr:rowOff>117827</xdr:rowOff>
    </xdr:from>
    <xdr:to>
      <xdr:col>6</xdr:col>
      <xdr:colOff>95250</xdr:colOff>
      <xdr:row>1057</xdr:row>
      <xdr:rowOff>41706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C5D017C-0CA4-4238-9695-61D165CF923E}"/>
            </a:ext>
          </a:extLst>
        </xdr:cNvPr>
        <xdr:cNvSpPr txBox="1"/>
      </xdr:nvSpPr>
      <xdr:spPr>
        <a:xfrm>
          <a:off x="1554181" y="192989552"/>
          <a:ext cx="6703994" cy="533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PREFEITURA MUNICIPAL DE MURIAÉ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Av. Maestro Sansão, 236 – Centro 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Cep: 36880-002 – Muriaé – MG – tel: (32) 3696-3388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https://muriae.mg.gov.br/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1048</xdr:row>
      <xdr:rowOff>51708</xdr:rowOff>
    </xdr:from>
    <xdr:to>
      <xdr:col>3</xdr:col>
      <xdr:colOff>1680089</xdr:colOff>
      <xdr:row>1058</xdr:row>
      <xdr:rowOff>117182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4E2A429-50DB-41F2-ACFB-D115DF0BC79D}"/>
            </a:ext>
          </a:extLst>
        </xdr:cNvPr>
        <xdr:cNvSpPr txBox="1"/>
      </xdr:nvSpPr>
      <xdr:spPr>
        <a:xfrm>
          <a:off x="0" y="150346683"/>
          <a:ext cx="3880364" cy="1589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_____________________________________________________</a:t>
          </a:r>
        </a:p>
        <a:p>
          <a:pPr algn="ctr"/>
          <a:r>
            <a:rPr lang="pt-BR" sz="1000">
              <a:latin typeface="Arial" pitchFamily="34" charset="0"/>
              <a:cs typeface="Arial" pitchFamily="34" charset="0"/>
            </a:rPr>
            <a:t>José</a:t>
          </a:r>
          <a:r>
            <a:rPr lang="pt-BR" sz="1000" baseline="0">
              <a:latin typeface="Arial" pitchFamily="34" charset="0"/>
              <a:cs typeface="Arial" pitchFamily="34" charset="0"/>
            </a:rPr>
            <a:t> Ricardo Paul Pedrosa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Eng. Civil e Seg. do Trabalho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CREA-MG 201025/D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Assessor de Supervisão de Infraestrutura Escolar</a:t>
          </a:r>
        </a:p>
        <a:p>
          <a:endParaRPr lang="pt-BR" sz="1100"/>
        </a:p>
      </xdr:txBody>
    </xdr:sp>
    <xdr:clientData/>
  </xdr:twoCellAnchor>
  <xdr:twoCellAnchor>
    <xdr:from>
      <xdr:col>3</xdr:col>
      <xdr:colOff>3829050</xdr:colOff>
      <xdr:row>1048</xdr:row>
      <xdr:rowOff>47625</xdr:rowOff>
    </xdr:from>
    <xdr:to>
      <xdr:col>8</xdr:col>
      <xdr:colOff>81084</xdr:colOff>
      <xdr:row>1053</xdr:row>
      <xdr:rowOff>64278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1AFD689A-C694-4B01-8BEE-211A2243801F}"/>
            </a:ext>
          </a:extLst>
        </xdr:cNvPr>
        <xdr:cNvSpPr txBox="1"/>
      </xdr:nvSpPr>
      <xdr:spPr>
        <a:xfrm>
          <a:off x="6029325" y="150342600"/>
          <a:ext cx="4014909" cy="778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_____________________________________________________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Ioannis Konstantinos Grammatikopoulos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Prefeito Municipal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Prefeitura Municipal de Muriaé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CNPJ: 17.947.581/0001-76</a:t>
          </a:r>
        </a:p>
        <a:p>
          <a:pPr algn="ctr"/>
          <a:endParaRPr lang="pt-BR" sz="1050" baseline="0">
            <a:latin typeface="Arial" pitchFamily="34" charset="0"/>
            <a:cs typeface="Arial" pitchFamily="34" charset="0"/>
          </a:endParaRP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1"/>
  <sheetViews>
    <sheetView showGridLines="0" tabSelected="1" topLeftCell="A241" zoomScaleNormal="100" workbookViewId="0">
      <selection activeCell="G246" sqref="G246"/>
    </sheetView>
  </sheetViews>
  <sheetFormatPr defaultRowHeight="14.25" outlineLevelRow="1" x14ac:dyDescent="0.2"/>
  <cols>
    <col min="1" max="1" width="6.25" style="2" customWidth="1"/>
    <col min="2" max="2" width="12" style="2" customWidth="1"/>
    <col min="3" max="3" width="9.625" style="2" customWidth="1"/>
    <col min="4" max="4" width="51.125" style="166" customWidth="1"/>
    <col min="5" max="5" width="5.5" style="1" customWidth="1"/>
    <col min="6" max="6" width="8.875" style="127" customWidth="1"/>
    <col min="7" max="7" width="9.625" style="127" customWidth="1"/>
    <col min="8" max="8" width="10.25" style="3" customWidth="1"/>
    <col min="9" max="9" width="17.625" style="3" bestFit="1" customWidth="1"/>
    <col min="10" max="10" width="3.5" style="78" customWidth="1"/>
    <col min="11" max="11" width="10.625" style="78" customWidth="1"/>
    <col min="12" max="60" width="9" style="78" customWidth="1"/>
    <col min="61" max="1024" width="9" style="3" customWidth="1"/>
  </cols>
  <sheetData>
    <row r="1" spans="1:1024" x14ac:dyDescent="0.2">
      <c r="A1" s="344"/>
      <c r="B1" s="345"/>
      <c r="C1" s="345"/>
      <c r="D1" s="345"/>
      <c r="E1" s="345"/>
      <c r="F1" s="345"/>
      <c r="G1" s="345"/>
      <c r="H1" s="345"/>
      <c r="I1" s="346"/>
    </row>
    <row r="2" spans="1:1024" x14ac:dyDescent="0.2">
      <c r="A2" s="347"/>
      <c r="B2" s="348"/>
      <c r="C2" s="348"/>
      <c r="D2" s="348"/>
      <c r="E2" s="348"/>
      <c r="F2" s="348"/>
      <c r="G2" s="348"/>
      <c r="H2" s="348"/>
      <c r="I2" s="349"/>
    </row>
    <row r="3" spans="1:1024" x14ac:dyDescent="0.2">
      <c r="A3" s="347"/>
      <c r="B3" s="348"/>
      <c r="C3" s="348"/>
      <c r="D3" s="348"/>
      <c r="E3" s="348"/>
      <c r="F3" s="348"/>
      <c r="G3" s="348"/>
      <c r="H3" s="348"/>
      <c r="I3" s="349"/>
    </row>
    <row r="4" spans="1:1024" x14ac:dyDescent="0.2">
      <c r="A4" s="347"/>
      <c r="B4" s="348"/>
      <c r="C4" s="348"/>
      <c r="D4" s="348"/>
      <c r="E4" s="348"/>
      <c r="F4" s="348"/>
      <c r="G4" s="348"/>
      <c r="H4" s="348"/>
      <c r="I4" s="349"/>
    </row>
    <row r="5" spans="1:1024" x14ac:dyDescent="0.2">
      <c r="A5" s="350"/>
      <c r="B5" s="351"/>
      <c r="C5" s="351"/>
      <c r="D5" s="351"/>
      <c r="E5" s="351"/>
      <c r="F5" s="351"/>
      <c r="G5" s="351"/>
      <c r="H5" s="351"/>
      <c r="I5" s="352"/>
    </row>
    <row r="6" spans="1:1024" x14ac:dyDescent="0.2">
      <c r="A6" s="5"/>
      <c r="B6" s="5"/>
      <c r="C6" s="5"/>
      <c r="D6" s="6"/>
      <c r="E6" s="4"/>
      <c r="F6" s="121"/>
      <c r="G6" s="121"/>
      <c r="H6" s="4"/>
      <c r="I6" s="4"/>
    </row>
    <row r="7" spans="1:1024" ht="15" x14ac:dyDescent="0.2">
      <c r="A7" s="353" t="s">
        <v>236</v>
      </c>
      <c r="B7" s="354"/>
      <c r="C7" s="354"/>
      <c r="D7" s="354"/>
      <c r="E7" s="354"/>
      <c r="F7" s="354"/>
      <c r="G7" s="354"/>
      <c r="H7" s="354"/>
      <c r="I7" s="355"/>
    </row>
    <row r="8" spans="1:1024" s="109" customFormat="1" ht="15" x14ac:dyDescent="0.2">
      <c r="A8" s="356" t="s">
        <v>234</v>
      </c>
      <c r="B8" s="357"/>
      <c r="C8" s="357"/>
      <c r="D8" s="358"/>
      <c r="E8" s="112" t="s">
        <v>1</v>
      </c>
      <c r="F8" s="122">
        <v>1</v>
      </c>
      <c r="G8" s="122"/>
      <c r="H8" s="114"/>
      <c r="I8" s="115">
        <f>I249</f>
        <v>0</v>
      </c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  <c r="AIJ8" s="117"/>
      <c r="AIK8" s="117"/>
      <c r="AIL8" s="117"/>
      <c r="AIM8" s="117"/>
      <c r="AIN8" s="117"/>
      <c r="AIO8" s="117"/>
      <c r="AIP8" s="117"/>
      <c r="AIQ8" s="117"/>
      <c r="AIR8" s="117"/>
      <c r="AIS8" s="117"/>
      <c r="AIT8" s="117"/>
      <c r="AIU8" s="117"/>
      <c r="AIV8" s="117"/>
      <c r="AIW8" s="117"/>
      <c r="AIX8" s="117"/>
      <c r="AIY8" s="117"/>
      <c r="AIZ8" s="117"/>
      <c r="AJA8" s="117"/>
      <c r="AJB8" s="117"/>
      <c r="AJC8" s="117"/>
      <c r="AJD8" s="117"/>
      <c r="AJE8" s="117"/>
      <c r="AJF8" s="117"/>
      <c r="AJG8" s="117"/>
      <c r="AJH8" s="117"/>
      <c r="AJI8" s="117"/>
      <c r="AJJ8" s="117"/>
      <c r="AJK8" s="117"/>
      <c r="AJL8" s="117"/>
      <c r="AJM8" s="117"/>
      <c r="AJN8" s="117"/>
      <c r="AJO8" s="117"/>
      <c r="AJP8" s="117"/>
      <c r="AJQ8" s="117"/>
      <c r="AJR8" s="117"/>
      <c r="AJS8" s="117"/>
      <c r="AJT8" s="117"/>
      <c r="AJU8" s="117"/>
      <c r="AJV8" s="117"/>
      <c r="AJW8" s="117"/>
      <c r="AJX8" s="117"/>
      <c r="AJY8" s="117"/>
      <c r="AJZ8" s="117"/>
      <c r="AKA8" s="117"/>
      <c r="AKB8" s="117"/>
      <c r="AKC8" s="117"/>
      <c r="AKD8" s="117"/>
      <c r="AKE8" s="117"/>
      <c r="AKF8" s="117"/>
      <c r="AKG8" s="117"/>
      <c r="AKH8" s="117"/>
      <c r="AKI8" s="117"/>
      <c r="AKJ8" s="117"/>
      <c r="AKK8" s="117"/>
      <c r="AKL8" s="117"/>
      <c r="AKM8" s="117"/>
      <c r="AKN8" s="117"/>
      <c r="AKO8" s="117"/>
      <c r="AKP8" s="117"/>
      <c r="AKQ8" s="117"/>
      <c r="AKR8" s="117"/>
      <c r="AKS8" s="117"/>
      <c r="AKT8" s="117"/>
      <c r="AKU8" s="117"/>
      <c r="AKV8" s="117"/>
      <c r="AKW8" s="117"/>
      <c r="AKX8" s="117"/>
      <c r="AKY8" s="117"/>
      <c r="AKZ8" s="117"/>
      <c r="ALA8" s="117"/>
      <c r="ALB8" s="117"/>
      <c r="ALC8" s="117"/>
      <c r="ALD8" s="117"/>
      <c r="ALE8" s="117"/>
      <c r="ALF8" s="117"/>
      <c r="ALG8" s="117"/>
      <c r="ALH8" s="117"/>
      <c r="ALI8" s="117"/>
      <c r="ALJ8" s="117"/>
      <c r="ALK8" s="117"/>
      <c r="ALL8" s="117"/>
      <c r="ALM8" s="117"/>
      <c r="ALN8" s="117"/>
      <c r="ALO8" s="117"/>
      <c r="ALP8" s="117"/>
      <c r="ALQ8" s="117"/>
      <c r="ALR8" s="117"/>
      <c r="ALS8" s="117"/>
      <c r="ALT8" s="117"/>
      <c r="ALU8" s="117"/>
      <c r="ALV8" s="117"/>
      <c r="ALW8" s="117"/>
      <c r="ALX8" s="117"/>
      <c r="ALY8" s="117"/>
      <c r="ALZ8" s="117"/>
      <c r="AMA8" s="117"/>
      <c r="AMB8" s="117"/>
      <c r="AMC8" s="117"/>
      <c r="AMD8" s="117"/>
      <c r="AME8" s="117"/>
      <c r="AMF8" s="117"/>
      <c r="AMG8" s="117"/>
      <c r="AMH8" s="117"/>
      <c r="AMI8" s="117"/>
      <c r="AMJ8" s="117"/>
    </row>
    <row r="9" spans="1:1024" s="109" customFormat="1" ht="15" x14ac:dyDescent="0.2">
      <c r="A9" s="329" t="s">
        <v>235</v>
      </c>
      <c r="B9" s="330"/>
      <c r="C9" s="330"/>
      <c r="D9" s="330"/>
      <c r="E9" s="330"/>
      <c r="F9" s="330"/>
      <c r="G9" s="330"/>
      <c r="H9" s="133" t="s">
        <v>208</v>
      </c>
      <c r="I9" s="168">
        <v>44053</v>
      </c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117"/>
      <c r="RG9" s="117"/>
      <c r="RH9" s="117"/>
      <c r="RI9" s="117"/>
      <c r="RJ9" s="117"/>
      <c r="RK9" s="117"/>
      <c r="RL9" s="117"/>
      <c r="RM9" s="117"/>
      <c r="RN9" s="117"/>
      <c r="RO9" s="117"/>
      <c r="RP9" s="117"/>
      <c r="RQ9" s="117"/>
      <c r="RR9" s="117"/>
      <c r="RS9" s="117"/>
      <c r="RT9" s="117"/>
      <c r="RU9" s="117"/>
      <c r="RV9" s="117"/>
      <c r="RW9" s="117"/>
      <c r="RX9" s="117"/>
      <c r="RY9" s="117"/>
      <c r="RZ9" s="117"/>
      <c r="SA9" s="117"/>
      <c r="SB9" s="117"/>
      <c r="SC9" s="117"/>
      <c r="SD9" s="117"/>
      <c r="SE9" s="117"/>
      <c r="SF9" s="117"/>
      <c r="SG9" s="117"/>
      <c r="SH9" s="117"/>
      <c r="SI9" s="117"/>
      <c r="SJ9" s="117"/>
      <c r="SK9" s="117"/>
      <c r="SL9" s="117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117"/>
      <c r="UD9" s="117"/>
      <c r="UE9" s="117"/>
      <c r="UF9" s="117"/>
      <c r="UG9" s="117"/>
      <c r="UH9" s="117"/>
      <c r="UI9" s="117"/>
      <c r="UJ9" s="117"/>
      <c r="UK9" s="117"/>
      <c r="UL9" s="117"/>
      <c r="UM9" s="117"/>
      <c r="UN9" s="117"/>
      <c r="UO9" s="117"/>
      <c r="UP9" s="117"/>
      <c r="UQ9" s="117"/>
      <c r="UR9" s="117"/>
      <c r="US9" s="117"/>
      <c r="UT9" s="117"/>
      <c r="UU9" s="117"/>
      <c r="UV9" s="117"/>
      <c r="UW9" s="117"/>
      <c r="UX9" s="117"/>
      <c r="UY9" s="117"/>
      <c r="UZ9" s="117"/>
      <c r="VA9" s="117"/>
      <c r="VB9" s="117"/>
      <c r="VC9" s="117"/>
      <c r="VD9" s="117"/>
      <c r="VE9" s="117"/>
      <c r="VF9" s="117"/>
      <c r="VG9" s="117"/>
      <c r="VH9" s="117"/>
      <c r="VI9" s="117"/>
      <c r="VJ9" s="117"/>
      <c r="VK9" s="117"/>
      <c r="VL9" s="117"/>
      <c r="VM9" s="117"/>
      <c r="VN9" s="117"/>
      <c r="VO9" s="117"/>
      <c r="VP9" s="117"/>
      <c r="VQ9" s="117"/>
      <c r="VR9" s="117"/>
      <c r="VS9" s="117"/>
      <c r="VT9" s="117"/>
      <c r="VU9" s="117"/>
      <c r="VV9" s="117"/>
      <c r="VW9" s="117"/>
      <c r="VX9" s="117"/>
      <c r="VY9" s="117"/>
      <c r="VZ9" s="117"/>
      <c r="WA9" s="117"/>
      <c r="WB9" s="117"/>
      <c r="WC9" s="117"/>
      <c r="WD9" s="117"/>
      <c r="WE9" s="117"/>
      <c r="WF9" s="117"/>
      <c r="WG9" s="117"/>
      <c r="WH9" s="117"/>
      <c r="WI9" s="117"/>
      <c r="WJ9" s="117"/>
      <c r="WK9" s="117"/>
      <c r="WL9" s="117"/>
      <c r="WM9" s="117"/>
      <c r="WN9" s="117"/>
      <c r="WO9" s="117"/>
      <c r="WP9" s="117"/>
      <c r="WQ9" s="117"/>
      <c r="WR9" s="117"/>
      <c r="WS9" s="117"/>
      <c r="WT9" s="117"/>
      <c r="WU9" s="117"/>
      <c r="WV9" s="117"/>
      <c r="WW9" s="117"/>
      <c r="WX9" s="117"/>
      <c r="WY9" s="117"/>
      <c r="WZ9" s="117"/>
      <c r="XA9" s="117"/>
      <c r="XB9" s="117"/>
      <c r="XC9" s="117"/>
      <c r="XD9" s="117"/>
      <c r="XE9" s="117"/>
      <c r="XF9" s="117"/>
      <c r="XG9" s="117"/>
      <c r="XH9" s="117"/>
      <c r="XI9" s="117"/>
      <c r="XJ9" s="117"/>
      <c r="XK9" s="117"/>
      <c r="XL9" s="117"/>
      <c r="XM9" s="117"/>
      <c r="XN9" s="117"/>
      <c r="XO9" s="117"/>
      <c r="XP9" s="117"/>
      <c r="XQ9" s="117"/>
      <c r="XR9" s="117"/>
      <c r="XS9" s="117"/>
      <c r="XT9" s="117"/>
      <c r="XU9" s="117"/>
      <c r="XV9" s="117"/>
      <c r="XW9" s="117"/>
      <c r="XX9" s="117"/>
      <c r="XY9" s="117"/>
      <c r="XZ9" s="117"/>
      <c r="YA9" s="117"/>
      <c r="YB9" s="117"/>
      <c r="YC9" s="117"/>
      <c r="YD9" s="117"/>
      <c r="YE9" s="117"/>
      <c r="YF9" s="117"/>
      <c r="YG9" s="117"/>
      <c r="YH9" s="117"/>
      <c r="YI9" s="117"/>
      <c r="YJ9" s="117"/>
      <c r="YK9" s="117"/>
      <c r="YL9" s="117"/>
      <c r="YM9" s="117"/>
      <c r="YN9" s="117"/>
      <c r="YO9" s="117"/>
      <c r="YP9" s="117"/>
      <c r="YQ9" s="117"/>
      <c r="YR9" s="117"/>
      <c r="YS9" s="117"/>
      <c r="YT9" s="117"/>
      <c r="YU9" s="117"/>
      <c r="YV9" s="117"/>
      <c r="YW9" s="117"/>
      <c r="YX9" s="117"/>
      <c r="YY9" s="117"/>
      <c r="YZ9" s="117"/>
      <c r="ZA9" s="117"/>
      <c r="ZB9" s="117"/>
      <c r="ZC9" s="117"/>
      <c r="ZD9" s="117"/>
      <c r="ZE9" s="117"/>
      <c r="ZF9" s="117"/>
      <c r="ZG9" s="117"/>
      <c r="ZH9" s="117"/>
      <c r="ZI9" s="117"/>
      <c r="ZJ9" s="117"/>
      <c r="ZK9" s="117"/>
      <c r="ZL9" s="117"/>
      <c r="ZM9" s="117"/>
      <c r="ZN9" s="117"/>
      <c r="ZO9" s="117"/>
      <c r="ZP9" s="117"/>
      <c r="ZQ9" s="117"/>
      <c r="ZR9" s="117"/>
      <c r="ZS9" s="117"/>
      <c r="ZT9" s="117"/>
      <c r="ZU9" s="117"/>
      <c r="ZV9" s="117"/>
      <c r="ZW9" s="117"/>
      <c r="ZX9" s="117"/>
      <c r="ZY9" s="117"/>
      <c r="ZZ9" s="117"/>
      <c r="AAA9" s="117"/>
      <c r="AAB9" s="117"/>
      <c r="AAC9" s="117"/>
      <c r="AAD9" s="117"/>
      <c r="AAE9" s="117"/>
      <c r="AAF9" s="117"/>
      <c r="AAG9" s="117"/>
      <c r="AAH9" s="117"/>
      <c r="AAI9" s="117"/>
      <c r="AAJ9" s="117"/>
      <c r="AAK9" s="117"/>
      <c r="AAL9" s="117"/>
      <c r="AAM9" s="117"/>
      <c r="AAN9" s="117"/>
      <c r="AAO9" s="117"/>
      <c r="AAP9" s="117"/>
      <c r="AAQ9" s="117"/>
      <c r="AAR9" s="117"/>
      <c r="AAS9" s="117"/>
      <c r="AAT9" s="117"/>
      <c r="AAU9" s="117"/>
      <c r="AAV9" s="117"/>
      <c r="AAW9" s="117"/>
      <c r="AAX9" s="117"/>
      <c r="AAY9" s="117"/>
      <c r="AAZ9" s="117"/>
      <c r="ABA9" s="117"/>
      <c r="ABB9" s="117"/>
      <c r="ABC9" s="117"/>
      <c r="ABD9" s="117"/>
      <c r="ABE9" s="117"/>
      <c r="ABF9" s="117"/>
      <c r="ABG9" s="117"/>
      <c r="ABH9" s="117"/>
      <c r="ABI9" s="117"/>
      <c r="ABJ9" s="117"/>
      <c r="ABK9" s="117"/>
      <c r="ABL9" s="117"/>
      <c r="ABM9" s="117"/>
      <c r="ABN9" s="117"/>
      <c r="ABO9" s="117"/>
      <c r="ABP9" s="117"/>
      <c r="ABQ9" s="117"/>
      <c r="ABR9" s="117"/>
      <c r="ABS9" s="117"/>
      <c r="ABT9" s="117"/>
      <c r="ABU9" s="117"/>
      <c r="ABV9" s="117"/>
      <c r="ABW9" s="117"/>
      <c r="ABX9" s="117"/>
      <c r="ABY9" s="117"/>
      <c r="ABZ9" s="117"/>
      <c r="ACA9" s="117"/>
      <c r="ACB9" s="117"/>
      <c r="ACC9" s="117"/>
      <c r="ACD9" s="117"/>
      <c r="ACE9" s="117"/>
      <c r="ACF9" s="117"/>
      <c r="ACG9" s="117"/>
      <c r="ACH9" s="117"/>
      <c r="ACI9" s="117"/>
      <c r="ACJ9" s="117"/>
      <c r="ACK9" s="117"/>
      <c r="ACL9" s="117"/>
      <c r="ACM9" s="117"/>
      <c r="ACN9" s="117"/>
      <c r="ACO9" s="117"/>
      <c r="ACP9" s="117"/>
      <c r="ACQ9" s="117"/>
      <c r="ACR9" s="117"/>
      <c r="ACS9" s="117"/>
      <c r="ACT9" s="117"/>
      <c r="ACU9" s="117"/>
      <c r="ACV9" s="117"/>
      <c r="ACW9" s="117"/>
      <c r="ACX9" s="117"/>
      <c r="ACY9" s="117"/>
      <c r="ACZ9" s="117"/>
      <c r="ADA9" s="117"/>
      <c r="ADB9" s="117"/>
      <c r="ADC9" s="117"/>
      <c r="ADD9" s="117"/>
      <c r="ADE9" s="117"/>
      <c r="ADF9" s="117"/>
      <c r="ADG9" s="117"/>
      <c r="ADH9" s="117"/>
      <c r="ADI9" s="117"/>
      <c r="ADJ9" s="117"/>
      <c r="ADK9" s="117"/>
      <c r="ADL9" s="117"/>
      <c r="ADM9" s="117"/>
      <c r="ADN9" s="117"/>
      <c r="ADO9" s="117"/>
      <c r="ADP9" s="117"/>
      <c r="ADQ9" s="117"/>
      <c r="ADR9" s="117"/>
      <c r="ADS9" s="117"/>
      <c r="ADT9" s="117"/>
      <c r="ADU9" s="117"/>
      <c r="ADV9" s="117"/>
      <c r="ADW9" s="117"/>
      <c r="ADX9" s="117"/>
      <c r="ADY9" s="117"/>
      <c r="ADZ9" s="117"/>
      <c r="AEA9" s="117"/>
      <c r="AEB9" s="117"/>
      <c r="AEC9" s="117"/>
      <c r="AED9" s="117"/>
      <c r="AEE9" s="117"/>
      <c r="AEF9" s="117"/>
      <c r="AEG9" s="117"/>
      <c r="AEH9" s="117"/>
      <c r="AEI9" s="117"/>
      <c r="AEJ9" s="117"/>
      <c r="AEK9" s="117"/>
      <c r="AEL9" s="117"/>
      <c r="AEM9" s="117"/>
      <c r="AEN9" s="117"/>
      <c r="AEO9" s="117"/>
      <c r="AEP9" s="117"/>
      <c r="AEQ9" s="117"/>
      <c r="AER9" s="117"/>
      <c r="AES9" s="117"/>
      <c r="AET9" s="117"/>
      <c r="AEU9" s="117"/>
      <c r="AEV9" s="117"/>
      <c r="AEW9" s="117"/>
      <c r="AEX9" s="117"/>
      <c r="AEY9" s="117"/>
      <c r="AEZ9" s="117"/>
      <c r="AFA9" s="117"/>
      <c r="AFB9" s="117"/>
      <c r="AFC9" s="117"/>
      <c r="AFD9" s="117"/>
      <c r="AFE9" s="117"/>
      <c r="AFF9" s="117"/>
      <c r="AFG9" s="117"/>
      <c r="AFH9" s="117"/>
      <c r="AFI9" s="117"/>
      <c r="AFJ9" s="117"/>
      <c r="AFK9" s="117"/>
      <c r="AFL9" s="117"/>
      <c r="AFM9" s="117"/>
      <c r="AFN9" s="117"/>
      <c r="AFO9" s="117"/>
      <c r="AFP9" s="117"/>
      <c r="AFQ9" s="117"/>
      <c r="AFR9" s="117"/>
      <c r="AFS9" s="117"/>
      <c r="AFT9" s="117"/>
      <c r="AFU9" s="117"/>
      <c r="AFV9" s="117"/>
      <c r="AFW9" s="117"/>
      <c r="AFX9" s="117"/>
      <c r="AFY9" s="117"/>
      <c r="AFZ9" s="117"/>
      <c r="AGA9" s="117"/>
      <c r="AGB9" s="117"/>
      <c r="AGC9" s="117"/>
      <c r="AGD9" s="117"/>
      <c r="AGE9" s="117"/>
      <c r="AGF9" s="117"/>
      <c r="AGG9" s="117"/>
      <c r="AGH9" s="117"/>
      <c r="AGI9" s="117"/>
      <c r="AGJ9" s="117"/>
      <c r="AGK9" s="117"/>
      <c r="AGL9" s="117"/>
      <c r="AGM9" s="117"/>
      <c r="AGN9" s="117"/>
      <c r="AGO9" s="117"/>
      <c r="AGP9" s="117"/>
      <c r="AGQ9" s="117"/>
      <c r="AGR9" s="117"/>
      <c r="AGS9" s="117"/>
      <c r="AGT9" s="117"/>
      <c r="AGU9" s="117"/>
      <c r="AGV9" s="117"/>
      <c r="AGW9" s="117"/>
      <c r="AGX9" s="117"/>
      <c r="AGY9" s="117"/>
      <c r="AGZ9" s="117"/>
      <c r="AHA9" s="117"/>
      <c r="AHB9" s="117"/>
      <c r="AHC9" s="117"/>
      <c r="AHD9" s="117"/>
      <c r="AHE9" s="117"/>
      <c r="AHF9" s="117"/>
      <c r="AHG9" s="117"/>
      <c r="AHH9" s="117"/>
      <c r="AHI9" s="117"/>
      <c r="AHJ9" s="117"/>
      <c r="AHK9" s="117"/>
      <c r="AHL9" s="117"/>
      <c r="AHM9" s="117"/>
      <c r="AHN9" s="117"/>
      <c r="AHO9" s="117"/>
      <c r="AHP9" s="117"/>
      <c r="AHQ9" s="117"/>
      <c r="AHR9" s="117"/>
      <c r="AHS9" s="117"/>
      <c r="AHT9" s="117"/>
      <c r="AHU9" s="117"/>
      <c r="AHV9" s="117"/>
      <c r="AHW9" s="117"/>
      <c r="AHX9" s="117"/>
      <c r="AHY9" s="117"/>
      <c r="AHZ9" s="117"/>
      <c r="AIA9" s="117"/>
      <c r="AIB9" s="117"/>
      <c r="AIC9" s="117"/>
      <c r="AID9" s="117"/>
      <c r="AIE9" s="117"/>
      <c r="AIF9" s="117"/>
      <c r="AIG9" s="117"/>
      <c r="AIH9" s="117"/>
      <c r="AII9" s="117"/>
      <c r="AIJ9" s="117"/>
      <c r="AIK9" s="117"/>
      <c r="AIL9" s="117"/>
      <c r="AIM9" s="117"/>
      <c r="AIN9" s="117"/>
      <c r="AIO9" s="117"/>
      <c r="AIP9" s="117"/>
      <c r="AIQ9" s="117"/>
      <c r="AIR9" s="117"/>
      <c r="AIS9" s="117"/>
      <c r="AIT9" s="117"/>
      <c r="AIU9" s="117"/>
      <c r="AIV9" s="117"/>
      <c r="AIW9" s="117"/>
      <c r="AIX9" s="117"/>
      <c r="AIY9" s="117"/>
      <c r="AIZ9" s="117"/>
      <c r="AJA9" s="117"/>
      <c r="AJB9" s="117"/>
      <c r="AJC9" s="117"/>
      <c r="AJD9" s="117"/>
      <c r="AJE9" s="117"/>
      <c r="AJF9" s="117"/>
      <c r="AJG9" s="117"/>
      <c r="AJH9" s="117"/>
      <c r="AJI9" s="117"/>
      <c r="AJJ9" s="117"/>
      <c r="AJK9" s="117"/>
      <c r="AJL9" s="117"/>
      <c r="AJM9" s="117"/>
      <c r="AJN9" s="117"/>
      <c r="AJO9" s="117"/>
      <c r="AJP9" s="117"/>
      <c r="AJQ9" s="117"/>
      <c r="AJR9" s="117"/>
      <c r="AJS9" s="117"/>
      <c r="AJT9" s="117"/>
      <c r="AJU9" s="117"/>
      <c r="AJV9" s="117"/>
      <c r="AJW9" s="117"/>
      <c r="AJX9" s="117"/>
      <c r="AJY9" s="117"/>
      <c r="AJZ9" s="117"/>
      <c r="AKA9" s="117"/>
      <c r="AKB9" s="117"/>
      <c r="AKC9" s="117"/>
      <c r="AKD9" s="117"/>
      <c r="AKE9" s="117"/>
      <c r="AKF9" s="117"/>
      <c r="AKG9" s="117"/>
      <c r="AKH9" s="117"/>
      <c r="AKI9" s="117"/>
      <c r="AKJ9" s="117"/>
      <c r="AKK9" s="117"/>
      <c r="AKL9" s="117"/>
      <c r="AKM9" s="117"/>
      <c r="AKN9" s="117"/>
      <c r="AKO9" s="117"/>
      <c r="AKP9" s="117"/>
      <c r="AKQ9" s="117"/>
      <c r="AKR9" s="117"/>
      <c r="AKS9" s="117"/>
      <c r="AKT9" s="117"/>
      <c r="AKU9" s="117"/>
      <c r="AKV9" s="117"/>
      <c r="AKW9" s="117"/>
      <c r="AKX9" s="117"/>
      <c r="AKY9" s="117"/>
      <c r="AKZ9" s="117"/>
      <c r="ALA9" s="117"/>
      <c r="ALB9" s="117"/>
      <c r="ALC9" s="117"/>
      <c r="ALD9" s="117"/>
      <c r="ALE9" s="117"/>
      <c r="ALF9" s="117"/>
      <c r="ALG9" s="117"/>
      <c r="ALH9" s="117"/>
      <c r="ALI9" s="117"/>
      <c r="ALJ9" s="117"/>
      <c r="ALK9" s="117"/>
      <c r="ALL9" s="117"/>
      <c r="ALM9" s="117"/>
      <c r="ALN9" s="117"/>
      <c r="ALO9" s="117"/>
      <c r="ALP9" s="117"/>
      <c r="ALQ9" s="117"/>
      <c r="ALR9" s="117"/>
      <c r="ALS9" s="117"/>
      <c r="ALT9" s="117"/>
      <c r="ALU9" s="117"/>
      <c r="ALV9" s="117"/>
      <c r="ALW9" s="117"/>
      <c r="ALX9" s="117"/>
      <c r="ALY9" s="117"/>
      <c r="ALZ9" s="117"/>
      <c r="AMA9" s="117"/>
      <c r="AMB9" s="117"/>
      <c r="AMC9" s="117"/>
      <c r="AMD9" s="117"/>
      <c r="AME9" s="117"/>
      <c r="AMF9" s="117"/>
      <c r="AMG9" s="117"/>
      <c r="AMH9" s="117"/>
      <c r="AMI9" s="117"/>
      <c r="AMJ9" s="117"/>
    </row>
    <row r="10" spans="1:1024" s="109" customFormat="1" ht="15" x14ac:dyDescent="0.2">
      <c r="A10" s="359" t="s">
        <v>983</v>
      </c>
      <c r="B10" s="360"/>
      <c r="C10" s="360"/>
      <c r="D10" s="360"/>
      <c r="E10" s="360"/>
      <c r="F10" s="360"/>
      <c r="G10" s="361"/>
      <c r="H10" s="110" t="s">
        <v>0</v>
      </c>
      <c r="I10" s="118">
        <v>0.2223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17"/>
      <c r="OD10" s="117"/>
      <c r="OE10" s="117"/>
      <c r="OF10" s="117"/>
      <c r="OG10" s="117"/>
      <c r="OH10" s="117"/>
      <c r="OI10" s="117"/>
      <c r="OJ10" s="117"/>
      <c r="OK10" s="117"/>
      <c r="OL10" s="117"/>
      <c r="OM10" s="117"/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17"/>
      <c r="PQ10" s="117"/>
      <c r="PR10" s="117"/>
      <c r="PS10" s="117"/>
      <c r="PT10" s="117"/>
      <c r="PU10" s="117"/>
      <c r="PV10" s="117"/>
      <c r="PW10" s="117"/>
      <c r="PX10" s="117"/>
      <c r="PY10" s="117"/>
      <c r="PZ10" s="117"/>
      <c r="QA10" s="117"/>
      <c r="QB10" s="117"/>
      <c r="QC10" s="117"/>
      <c r="QD10" s="117"/>
      <c r="QE10" s="117"/>
      <c r="QF10" s="117"/>
      <c r="QG10" s="117"/>
      <c r="QH10" s="117"/>
      <c r="QI10" s="117"/>
      <c r="QJ10" s="117"/>
      <c r="QK10" s="117"/>
      <c r="QL10" s="117"/>
      <c r="QM10" s="117"/>
      <c r="QN10" s="117"/>
      <c r="QO10" s="117"/>
      <c r="QP10" s="117"/>
      <c r="QQ10" s="117"/>
      <c r="QR10" s="117"/>
      <c r="QS10" s="117"/>
      <c r="QT10" s="117"/>
      <c r="QU10" s="117"/>
      <c r="QV10" s="117"/>
      <c r="QW10" s="117"/>
      <c r="QX10" s="117"/>
      <c r="QY10" s="117"/>
      <c r="QZ10" s="117"/>
      <c r="RA10" s="117"/>
      <c r="RB10" s="117"/>
      <c r="RC10" s="117"/>
      <c r="RD10" s="117"/>
      <c r="RE10" s="117"/>
      <c r="RF10" s="117"/>
      <c r="RG10" s="117"/>
      <c r="RH10" s="117"/>
      <c r="RI10" s="117"/>
      <c r="RJ10" s="117"/>
      <c r="RK10" s="117"/>
      <c r="RL10" s="117"/>
      <c r="RM10" s="117"/>
      <c r="RN10" s="117"/>
      <c r="RO10" s="117"/>
      <c r="RP10" s="117"/>
      <c r="RQ10" s="117"/>
      <c r="RR10" s="117"/>
      <c r="RS10" s="117"/>
      <c r="RT10" s="117"/>
      <c r="RU10" s="117"/>
      <c r="RV10" s="117"/>
      <c r="RW10" s="117"/>
      <c r="RX10" s="117"/>
      <c r="RY10" s="117"/>
      <c r="RZ10" s="117"/>
      <c r="SA10" s="117"/>
      <c r="SB10" s="117"/>
      <c r="SC10" s="117"/>
      <c r="SD10" s="117"/>
      <c r="SE10" s="117"/>
      <c r="SF10" s="117"/>
      <c r="SG10" s="117"/>
      <c r="SH10" s="117"/>
      <c r="SI10" s="117"/>
      <c r="SJ10" s="117"/>
      <c r="SK10" s="117"/>
      <c r="SL10" s="117"/>
      <c r="SM10" s="117"/>
      <c r="SN10" s="117"/>
      <c r="SO10" s="117"/>
      <c r="SP10" s="117"/>
      <c r="SQ10" s="117"/>
      <c r="SR10" s="117"/>
      <c r="SS10" s="117"/>
      <c r="ST10" s="117"/>
      <c r="SU10" s="117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</row>
    <row r="11" spans="1:1024" s="111" customFormat="1" ht="15" x14ac:dyDescent="0.25">
      <c r="A11" s="119"/>
      <c r="B11" s="119"/>
      <c r="C11" s="119"/>
      <c r="D11" s="137"/>
      <c r="E11" s="119"/>
      <c r="F11" s="123"/>
      <c r="G11" s="123"/>
      <c r="H11" s="117"/>
      <c r="I11" s="120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7"/>
      <c r="JW11" s="117"/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  <c r="NS11" s="117"/>
      <c r="NT11" s="117"/>
      <c r="NU11" s="117"/>
      <c r="NV11" s="117"/>
      <c r="NW11" s="117"/>
      <c r="NX11" s="117"/>
      <c r="NY11" s="117"/>
      <c r="NZ11" s="117"/>
      <c r="OA11" s="117"/>
      <c r="OB11" s="117"/>
      <c r="OC11" s="117"/>
      <c r="OD11" s="117"/>
      <c r="OE11" s="117"/>
      <c r="OF11" s="117"/>
      <c r="OG11" s="117"/>
      <c r="OH11" s="117"/>
      <c r="OI11" s="117"/>
      <c r="OJ11" s="117"/>
      <c r="OK11" s="117"/>
      <c r="OL11" s="117"/>
      <c r="OM11" s="117"/>
      <c r="ON11" s="117"/>
      <c r="OO11" s="117"/>
      <c r="OP11" s="117"/>
      <c r="OQ11" s="117"/>
      <c r="OR11" s="117"/>
      <c r="OS11" s="117"/>
      <c r="OT11" s="117"/>
      <c r="OU11" s="117"/>
      <c r="OV11" s="117"/>
      <c r="OW11" s="117"/>
      <c r="OX11" s="117"/>
      <c r="OY11" s="117"/>
      <c r="OZ11" s="117"/>
      <c r="PA11" s="117"/>
      <c r="PB11" s="117"/>
      <c r="PC11" s="117"/>
      <c r="PD11" s="117"/>
      <c r="PE11" s="117"/>
      <c r="PF11" s="117"/>
      <c r="PG11" s="117"/>
      <c r="PH11" s="117"/>
      <c r="PI11" s="117"/>
      <c r="PJ11" s="117"/>
      <c r="PK11" s="117"/>
      <c r="PL11" s="117"/>
      <c r="PM11" s="117"/>
      <c r="PN11" s="117"/>
      <c r="PO11" s="117"/>
      <c r="PP11" s="117"/>
      <c r="PQ11" s="117"/>
      <c r="PR11" s="117"/>
      <c r="PS11" s="117"/>
      <c r="PT11" s="117"/>
      <c r="PU11" s="117"/>
      <c r="PV11" s="117"/>
      <c r="PW11" s="117"/>
      <c r="PX11" s="117"/>
      <c r="PY11" s="117"/>
      <c r="PZ11" s="117"/>
      <c r="QA11" s="117"/>
      <c r="QB11" s="117"/>
      <c r="QC11" s="117"/>
      <c r="QD11" s="117"/>
      <c r="QE11" s="117"/>
      <c r="QF11" s="117"/>
      <c r="QG11" s="117"/>
      <c r="QH11" s="117"/>
      <c r="QI11" s="117"/>
      <c r="QJ11" s="117"/>
      <c r="QK11" s="117"/>
      <c r="QL11" s="117"/>
      <c r="QM11" s="117"/>
      <c r="QN11" s="117"/>
      <c r="QO11" s="117"/>
      <c r="QP11" s="117"/>
      <c r="QQ11" s="117"/>
      <c r="QR11" s="117"/>
      <c r="QS11" s="117"/>
      <c r="QT11" s="117"/>
      <c r="QU11" s="117"/>
      <c r="QV11" s="117"/>
      <c r="QW11" s="117"/>
      <c r="QX11" s="117"/>
      <c r="QY11" s="117"/>
      <c r="QZ11" s="117"/>
      <c r="RA11" s="117"/>
      <c r="RB11" s="117"/>
      <c r="RC11" s="117"/>
      <c r="RD11" s="117"/>
      <c r="RE11" s="117"/>
      <c r="RF11" s="117"/>
      <c r="RG11" s="117"/>
      <c r="RH11" s="117"/>
      <c r="RI11" s="117"/>
      <c r="RJ11" s="117"/>
      <c r="RK11" s="117"/>
      <c r="RL11" s="117"/>
      <c r="RM11" s="117"/>
      <c r="RN11" s="117"/>
      <c r="RO11" s="117"/>
      <c r="RP11" s="117"/>
      <c r="RQ11" s="117"/>
      <c r="RR11" s="117"/>
      <c r="RS11" s="117"/>
      <c r="RT11" s="117"/>
      <c r="RU11" s="117"/>
      <c r="RV11" s="117"/>
      <c r="RW11" s="117"/>
      <c r="RX11" s="117"/>
      <c r="RY11" s="117"/>
      <c r="RZ11" s="117"/>
      <c r="SA11" s="117"/>
      <c r="SB11" s="117"/>
      <c r="SC11" s="117"/>
      <c r="SD11" s="117"/>
      <c r="SE11" s="117"/>
      <c r="SF11" s="117"/>
      <c r="SG11" s="117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</row>
    <row r="12" spans="1:1024" s="3" customFormat="1" ht="38.25" x14ac:dyDescent="0.2">
      <c r="A12" s="107" t="s">
        <v>2</v>
      </c>
      <c r="B12" s="107" t="s">
        <v>3</v>
      </c>
      <c r="C12" s="107" t="s">
        <v>4</v>
      </c>
      <c r="D12" s="107" t="s">
        <v>5</v>
      </c>
      <c r="E12" s="107" t="s">
        <v>6</v>
      </c>
      <c r="F12" s="180" t="s">
        <v>7</v>
      </c>
      <c r="G12" s="108" t="s">
        <v>8</v>
      </c>
      <c r="H12" s="108" t="s">
        <v>9</v>
      </c>
      <c r="I12" s="108" t="s">
        <v>10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</row>
    <row r="13" spans="1:1024" x14ac:dyDescent="0.2">
      <c r="A13" s="333"/>
      <c r="B13" s="333"/>
      <c r="C13" s="333"/>
      <c r="D13" s="333"/>
      <c r="E13" s="333"/>
      <c r="F13" s="333"/>
      <c r="G13" s="333"/>
      <c r="H13" s="333"/>
      <c r="I13" s="333"/>
    </row>
    <row r="14" spans="1:1024" x14ac:dyDescent="0.2">
      <c r="A14" s="10">
        <v>1</v>
      </c>
      <c r="B14" s="11"/>
      <c r="C14" s="11"/>
      <c r="D14" s="163" t="s">
        <v>11</v>
      </c>
      <c r="E14" s="10"/>
      <c r="F14" s="181"/>
      <c r="G14" s="11"/>
      <c r="H14" s="11"/>
      <c r="I14" s="12">
        <f>I19</f>
        <v>0</v>
      </c>
    </row>
    <row r="15" spans="1:1024" s="77" customFormat="1" ht="76.5" outlineLevel="1" x14ac:dyDescent="0.2">
      <c r="A15" s="81" t="s">
        <v>12</v>
      </c>
      <c r="B15" s="198" t="s">
        <v>13</v>
      </c>
      <c r="C15" s="81" t="s">
        <v>14</v>
      </c>
      <c r="D15" s="91" t="s">
        <v>138</v>
      </c>
      <c r="E15" s="198" t="s">
        <v>94</v>
      </c>
      <c r="F15" s="83">
        <v>1</v>
      </c>
      <c r="G15" s="270">
        <v>0</v>
      </c>
      <c r="H15" s="83">
        <f>(G15*0.2223)+G15</f>
        <v>0</v>
      </c>
      <c r="I15" s="199">
        <f>(F15*H15)</f>
        <v>0</v>
      </c>
    </row>
    <row r="16" spans="1:1024" s="77" customFormat="1" ht="15.75" customHeight="1" outlineLevel="1" x14ac:dyDescent="0.2">
      <c r="A16" s="81" t="s">
        <v>296</v>
      </c>
      <c r="B16" s="86">
        <v>98524</v>
      </c>
      <c r="C16" s="198" t="s">
        <v>17</v>
      </c>
      <c r="D16" s="91" t="s">
        <v>139</v>
      </c>
      <c r="E16" s="198" t="s">
        <v>196</v>
      </c>
      <c r="F16" s="83">
        <v>133.35</v>
      </c>
      <c r="G16" s="270">
        <v>0</v>
      </c>
      <c r="H16" s="83">
        <f t="shared" ref="H16:H18" si="0">(G16*0.2223)+G16</f>
        <v>0</v>
      </c>
      <c r="I16" s="199">
        <f t="shared" ref="I16:I17" si="1">(F16*H16)</f>
        <v>0</v>
      </c>
    </row>
    <row r="17" spans="1:11" s="77" customFormat="1" ht="25.5" outlineLevel="1" x14ac:dyDescent="0.2">
      <c r="A17" s="81" t="s">
        <v>297</v>
      </c>
      <c r="B17" s="86">
        <v>98458</v>
      </c>
      <c r="C17" s="198" t="s">
        <v>17</v>
      </c>
      <c r="D17" s="283" t="s">
        <v>1070</v>
      </c>
      <c r="E17" s="198" t="s">
        <v>196</v>
      </c>
      <c r="F17" s="83">
        <v>59.13</v>
      </c>
      <c r="G17" s="270">
        <v>0</v>
      </c>
      <c r="H17" s="83">
        <f t="shared" si="0"/>
        <v>0</v>
      </c>
      <c r="I17" s="199">
        <f t="shared" si="1"/>
        <v>0</v>
      </c>
    </row>
    <row r="18" spans="1:11" s="77" customFormat="1" ht="12.75" outlineLevel="1" x14ac:dyDescent="0.2">
      <c r="A18" s="81" t="s">
        <v>969</v>
      </c>
      <c r="B18" s="86" t="s">
        <v>970</v>
      </c>
      <c r="C18" s="198" t="s">
        <v>14</v>
      </c>
      <c r="D18" s="91" t="s">
        <v>971</v>
      </c>
      <c r="E18" s="198" t="s">
        <v>197</v>
      </c>
      <c r="F18" s="83">
        <v>29.44</v>
      </c>
      <c r="G18" s="270">
        <v>0</v>
      </c>
      <c r="H18" s="83">
        <f t="shared" si="0"/>
        <v>0</v>
      </c>
      <c r="I18" s="199">
        <f t="shared" ref="I18" si="2">(F18*H18)</f>
        <v>0</v>
      </c>
    </row>
    <row r="19" spans="1:11" outlineLevel="1" x14ac:dyDescent="0.2">
      <c r="A19" s="334" t="s">
        <v>200</v>
      </c>
      <c r="B19" s="335"/>
      <c r="C19" s="335"/>
      <c r="D19" s="335"/>
      <c r="E19" s="335"/>
      <c r="F19" s="335"/>
      <c r="G19" s="336"/>
      <c r="H19" s="14"/>
      <c r="I19" s="15">
        <f>SUM(I15:I18)</f>
        <v>0</v>
      </c>
    </row>
    <row r="20" spans="1:11" x14ac:dyDescent="0.2">
      <c r="A20" s="10">
        <v>2</v>
      </c>
      <c r="B20" s="11"/>
      <c r="C20" s="11"/>
      <c r="D20" s="163" t="s">
        <v>237</v>
      </c>
      <c r="E20" s="10"/>
      <c r="F20" s="181"/>
      <c r="G20" s="11"/>
      <c r="H20" s="11"/>
      <c r="I20" s="124">
        <f>I50</f>
        <v>0</v>
      </c>
    </row>
    <row r="21" spans="1:11" s="77" customFormat="1" ht="25.5" outlineLevel="1" x14ac:dyDescent="0.2">
      <c r="A21" s="81" t="s">
        <v>19</v>
      </c>
      <c r="B21" s="86" t="s">
        <v>252</v>
      </c>
      <c r="C21" s="198" t="s">
        <v>14</v>
      </c>
      <c r="D21" s="91" t="s">
        <v>251</v>
      </c>
      <c r="E21" s="198" t="s">
        <v>197</v>
      </c>
      <c r="F21" s="83">
        <v>19.010000000000002</v>
      </c>
      <c r="G21" s="270">
        <v>0</v>
      </c>
      <c r="H21" s="83">
        <f t="shared" ref="H21:H49" si="3">(G21*0.2223)+G21</f>
        <v>0</v>
      </c>
      <c r="I21" s="199">
        <f t="shared" ref="I21" si="4">(F21*H21)</f>
        <v>0</v>
      </c>
    </row>
    <row r="22" spans="1:11" s="77" customFormat="1" ht="25.5" outlineLevel="1" x14ac:dyDescent="0.2">
      <c r="A22" s="81" t="s">
        <v>21</v>
      </c>
      <c r="B22" s="86" t="s">
        <v>256</v>
      </c>
      <c r="C22" s="198" t="s">
        <v>14</v>
      </c>
      <c r="D22" s="91" t="s">
        <v>255</v>
      </c>
      <c r="E22" s="198" t="s">
        <v>196</v>
      </c>
      <c r="F22" s="83">
        <v>195.89</v>
      </c>
      <c r="G22" s="270">
        <v>0</v>
      </c>
      <c r="H22" s="83">
        <f t="shared" si="3"/>
        <v>0</v>
      </c>
      <c r="I22" s="199">
        <f t="shared" ref="I22:I49" si="5">(F22*H22)</f>
        <v>0</v>
      </c>
    </row>
    <row r="23" spans="1:11" s="77" customFormat="1" ht="25.5" outlineLevel="1" x14ac:dyDescent="0.2">
      <c r="A23" s="81" t="s">
        <v>239</v>
      </c>
      <c r="B23" s="86" t="s">
        <v>258</v>
      </c>
      <c r="C23" s="198" t="s">
        <v>14</v>
      </c>
      <c r="D23" s="91" t="s">
        <v>257</v>
      </c>
      <c r="E23" s="198" t="s">
        <v>196</v>
      </c>
      <c r="F23" s="83">
        <v>708.19</v>
      </c>
      <c r="G23" s="270">
        <v>0</v>
      </c>
      <c r="H23" s="83">
        <f t="shared" si="3"/>
        <v>0</v>
      </c>
      <c r="I23" s="199">
        <f t="shared" si="5"/>
        <v>0</v>
      </c>
    </row>
    <row r="24" spans="1:11" s="77" customFormat="1" ht="25.5" outlineLevel="1" x14ac:dyDescent="0.2">
      <c r="A24" s="81" t="s">
        <v>240</v>
      </c>
      <c r="B24" s="86" t="s">
        <v>262</v>
      </c>
      <c r="C24" s="198" t="s">
        <v>14</v>
      </c>
      <c r="D24" s="91" t="s">
        <v>261</v>
      </c>
      <c r="E24" s="198" t="s">
        <v>56</v>
      </c>
      <c r="F24" s="83">
        <v>422.08</v>
      </c>
      <c r="G24" s="270">
        <v>0</v>
      </c>
      <c r="H24" s="83">
        <f t="shared" si="3"/>
        <v>0</v>
      </c>
      <c r="I24" s="199">
        <f t="shared" si="5"/>
        <v>0</v>
      </c>
    </row>
    <row r="25" spans="1:11" s="77" customFormat="1" ht="15.75" customHeight="1" outlineLevel="1" x14ac:dyDescent="0.2">
      <c r="A25" s="81" t="s">
        <v>241</v>
      </c>
      <c r="B25" s="86" t="s">
        <v>264</v>
      </c>
      <c r="C25" s="198" t="s">
        <v>14</v>
      </c>
      <c r="D25" s="91" t="s">
        <v>263</v>
      </c>
      <c r="E25" s="198" t="s">
        <v>56</v>
      </c>
      <c r="F25" s="83">
        <v>21.15</v>
      </c>
      <c r="G25" s="270">
        <v>0</v>
      </c>
      <c r="H25" s="83">
        <f t="shared" si="3"/>
        <v>0</v>
      </c>
      <c r="I25" s="199">
        <f t="shared" si="5"/>
        <v>0</v>
      </c>
    </row>
    <row r="26" spans="1:11" s="77" customFormat="1" ht="15.75" customHeight="1" outlineLevel="1" x14ac:dyDescent="0.2">
      <c r="A26" s="81" t="s">
        <v>242</v>
      </c>
      <c r="B26" s="86" t="s">
        <v>269</v>
      </c>
      <c r="C26" s="198" t="s">
        <v>14</v>
      </c>
      <c r="D26" s="91" t="s">
        <v>270</v>
      </c>
      <c r="E26" s="198" t="s">
        <v>56</v>
      </c>
      <c r="F26" s="83">
        <v>23.82</v>
      </c>
      <c r="G26" s="270">
        <v>0</v>
      </c>
      <c r="H26" s="83">
        <f>(G26*0.2223)+G26</f>
        <v>0</v>
      </c>
      <c r="I26" s="199">
        <f t="shared" si="5"/>
        <v>0</v>
      </c>
    </row>
    <row r="27" spans="1:11" s="77" customFormat="1" ht="25.5" outlineLevel="1" x14ac:dyDescent="0.2">
      <c r="A27" s="81" t="s">
        <v>243</v>
      </c>
      <c r="B27" s="86" t="s">
        <v>254</v>
      </c>
      <c r="C27" s="198" t="s">
        <v>14</v>
      </c>
      <c r="D27" s="91" t="s">
        <v>253</v>
      </c>
      <c r="E27" s="198" t="s">
        <v>196</v>
      </c>
      <c r="F27" s="83">
        <v>24.96</v>
      </c>
      <c r="G27" s="270">
        <v>0</v>
      </c>
      <c r="H27" s="83">
        <f t="shared" si="3"/>
        <v>0</v>
      </c>
      <c r="I27" s="199">
        <f t="shared" si="5"/>
        <v>0</v>
      </c>
    </row>
    <row r="28" spans="1:11" s="77" customFormat="1" ht="38.25" outlineLevel="1" x14ac:dyDescent="0.2">
      <c r="A28" s="81" t="s">
        <v>244</v>
      </c>
      <c r="B28" s="86" t="s">
        <v>260</v>
      </c>
      <c r="C28" s="198" t="s">
        <v>14</v>
      </c>
      <c r="D28" s="91" t="s">
        <v>259</v>
      </c>
      <c r="E28" s="198" t="s">
        <v>196</v>
      </c>
      <c r="F28" s="83">
        <v>708.19</v>
      </c>
      <c r="G28" s="270">
        <v>0</v>
      </c>
      <c r="H28" s="83">
        <f t="shared" si="3"/>
        <v>0</v>
      </c>
      <c r="I28" s="199">
        <f t="shared" si="5"/>
        <v>0</v>
      </c>
    </row>
    <row r="29" spans="1:11" s="77" customFormat="1" ht="25.5" outlineLevel="1" x14ac:dyDescent="0.2">
      <c r="A29" s="81" t="s">
        <v>245</v>
      </c>
      <c r="B29" s="86" t="s">
        <v>266</v>
      </c>
      <c r="C29" s="198" t="s">
        <v>14</v>
      </c>
      <c r="D29" s="91" t="s">
        <v>265</v>
      </c>
      <c r="E29" s="198" t="s">
        <v>196</v>
      </c>
      <c r="F29" s="83">
        <v>465.73</v>
      </c>
      <c r="G29" s="270">
        <v>0</v>
      </c>
      <c r="H29" s="83">
        <f t="shared" si="3"/>
        <v>0</v>
      </c>
      <c r="I29" s="199">
        <f>(F29*H29)</f>
        <v>0</v>
      </c>
    </row>
    <row r="30" spans="1:11" s="77" customFormat="1" ht="20.25" customHeight="1" outlineLevel="1" x14ac:dyDescent="0.2">
      <c r="A30" s="81" t="s">
        <v>246</v>
      </c>
      <c r="B30" s="284" t="s">
        <v>1072</v>
      </c>
      <c r="C30" s="304" t="s">
        <v>14</v>
      </c>
      <c r="D30" s="283" t="s">
        <v>1073</v>
      </c>
      <c r="E30" s="304" t="s">
        <v>196</v>
      </c>
      <c r="F30" s="288">
        <f>321.21+412.62</f>
        <v>733.82999999999993</v>
      </c>
      <c r="G30" s="537">
        <v>0</v>
      </c>
      <c r="H30" s="288">
        <f t="shared" si="3"/>
        <v>0</v>
      </c>
      <c r="I30" s="289">
        <f>(F30*H30)</f>
        <v>0</v>
      </c>
      <c r="K30" s="317"/>
    </row>
    <row r="31" spans="1:11" s="77" customFormat="1" ht="12.75" outlineLevel="1" x14ac:dyDescent="0.2">
      <c r="A31" s="81" t="s">
        <v>247</v>
      </c>
      <c r="B31" s="284" t="s">
        <v>1078</v>
      </c>
      <c r="C31" s="304" t="s">
        <v>14</v>
      </c>
      <c r="D31" s="283" t="s">
        <v>1079</v>
      </c>
      <c r="E31" s="304" t="s">
        <v>196</v>
      </c>
      <c r="F31" s="288">
        <v>737.13</v>
      </c>
      <c r="G31" s="537">
        <v>0</v>
      </c>
      <c r="H31" s="288">
        <f t="shared" si="3"/>
        <v>0</v>
      </c>
      <c r="I31" s="289">
        <f t="shared" ref="I31:I35" si="6">(F31*H31)</f>
        <v>0</v>
      </c>
      <c r="K31" s="317"/>
    </row>
    <row r="32" spans="1:11" s="77" customFormat="1" ht="18" customHeight="1" outlineLevel="1" x14ac:dyDescent="0.2">
      <c r="A32" s="81" t="s">
        <v>248</v>
      </c>
      <c r="B32" s="284" t="s">
        <v>1077</v>
      </c>
      <c r="C32" s="304" t="s">
        <v>14</v>
      </c>
      <c r="D32" s="283" t="s">
        <v>1123</v>
      </c>
      <c r="E32" s="304" t="s">
        <v>196</v>
      </c>
      <c r="F32" s="288">
        <f>(737.13*0.2)+5.2</f>
        <v>152.626</v>
      </c>
      <c r="G32" s="537">
        <v>0</v>
      </c>
      <c r="H32" s="288">
        <f t="shared" si="3"/>
        <v>0</v>
      </c>
      <c r="I32" s="289">
        <f t="shared" si="6"/>
        <v>0</v>
      </c>
      <c r="K32" s="317"/>
    </row>
    <row r="33" spans="1:1024" s="77" customFormat="1" ht="25.5" outlineLevel="1" x14ac:dyDescent="0.2">
      <c r="A33" s="81" t="s">
        <v>249</v>
      </c>
      <c r="B33" s="284" t="s">
        <v>1076</v>
      </c>
      <c r="C33" s="304" t="s">
        <v>14</v>
      </c>
      <c r="D33" s="283" t="s">
        <v>1124</v>
      </c>
      <c r="E33" s="304" t="s">
        <v>56</v>
      </c>
      <c r="F33" s="288">
        <f>F111</f>
        <v>137.5</v>
      </c>
      <c r="G33" s="537">
        <v>0</v>
      </c>
      <c r="H33" s="288">
        <f t="shared" si="3"/>
        <v>0</v>
      </c>
      <c r="I33" s="289">
        <f t="shared" si="6"/>
        <v>0</v>
      </c>
      <c r="K33" s="317"/>
    </row>
    <row r="34" spans="1:1024" s="77" customFormat="1" ht="25.5" outlineLevel="1" x14ac:dyDescent="0.2">
      <c r="A34" s="81" t="s">
        <v>250</v>
      </c>
      <c r="B34" s="284" t="s">
        <v>1074</v>
      </c>
      <c r="C34" s="304" t="s">
        <v>14</v>
      </c>
      <c r="D34" s="283" t="s">
        <v>1075</v>
      </c>
      <c r="E34" s="304" t="s">
        <v>56</v>
      </c>
      <c r="F34" s="288">
        <v>83.05</v>
      </c>
      <c r="G34" s="537">
        <v>0</v>
      </c>
      <c r="H34" s="288">
        <f t="shared" si="3"/>
        <v>0</v>
      </c>
      <c r="I34" s="289">
        <f t="shared" si="6"/>
        <v>0</v>
      </c>
      <c r="K34" s="317"/>
    </row>
    <row r="35" spans="1:1024" s="77" customFormat="1" ht="25.5" outlineLevel="1" x14ac:dyDescent="0.2">
      <c r="A35" s="81" t="s">
        <v>341</v>
      </c>
      <c r="B35" s="86" t="s">
        <v>268</v>
      </c>
      <c r="C35" s="198" t="s">
        <v>14</v>
      </c>
      <c r="D35" s="91" t="s">
        <v>267</v>
      </c>
      <c r="E35" s="198" t="s">
        <v>196</v>
      </c>
      <c r="F35" s="83">
        <v>52.65</v>
      </c>
      <c r="G35" s="270">
        <v>0</v>
      </c>
      <c r="H35" s="83">
        <f t="shared" si="3"/>
        <v>0</v>
      </c>
      <c r="I35" s="199">
        <f t="shared" si="6"/>
        <v>0</v>
      </c>
    </row>
    <row r="36" spans="1:1024" s="77" customFormat="1" ht="25.5" outlineLevel="1" x14ac:dyDescent="0.2">
      <c r="A36" s="81" t="s">
        <v>342</v>
      </c>
      <c r="B36" s="86">
        <v>12346</v>
      </c>
      <c r="C36" s="198" t="s">
        <v>37</v>
      </c>
      <c r="D36" s="91" t="s">
        <v>1063</v>
      </c>
      <c r="E36" s="198" t="s">
        <v>196</v>
      </c>
      <c r="F36" s="83">
        <v>11.5</v>
      </c>
      <c r="G36" s="270">
        <v>0</v>
      </c>
      <c r="H36" s="83">
        <f t="shared" si="3"/>
        <v>0</v>
      </c>
      <c r="I36" s="199">
        <f t="shared" si="5"/>
        <v>0</v>
      </c>
    </row>
    <row r="37" spans="1:1024" s="77" customFormat="1" ht="25.5" outlineLevel="1" x14ac:dyDescent="0.2">
      <c r="A37" s="81" t="s">
        <v>343</v>
      </c>
      <c r="B37" s="86" t="s">
        <v>272</v>
      </c>
      <c r="C37" s="198" t="s">
        <v>14</v>
      </c>
      <c r="D37" s="91" t="s">
        <v>271</v>
      </c>
      <c r="E37" s="198" t="s">
        <v>196</v>
      </c>
      <c r="F37" s="83">
        <v>14.6</v>
      </c>
      <c r="G37" s="270">
        <v>0</v>
      </c>
      <c r="H37" s="83">
        <f t="shared" si="3"/>
        <v>0</v>
      </c>
      <c r="I37" s="199">
        <f t="shared" si="5"/>
        <v>0</v>
      </c>
    </row>
    <row r="38" spans="1:1024" s="77" customFormat="1" ht="12.75" outlineLevel="1" x14ac:dyDescent="0.2">
      <c r="A38" s="81" t="s">
        <v>374</v>
      </c>
      <c r="B38" s="86">
        <v>1860</v>
      </c>
      <c r="C38" s="198" t="s">
        <v>37</v>
      </c>
      <c r="D38" s="91" t="s">
        <v>279</v>
      </c>
      <c r="E38" s="198" t="s">
        <v>196</v>
      </c>
      <c r="F38" s="83">
        <v>25.2</v>
      </c>
      <c r="G38" s="270">
        <v>0</v>
      </c>
      <c r="H38" s="83">
        <f t="shared" si="3"/>
        <v>0</v>
      </c>
      <c r="I38" s="199">
        <f t="shared" si="5"/>
        <v>0</v>
      </c>
    </row>
    <row r="39" spans="1:1024" s="77" customFormat="1" ht="25.5" outlineLevel="1" x14ac:dyDescent="0.2">
      <c r="A39" s="81" t="s">
        <v>377</v>
      </c>
      <c r="B39" s="86">
        <v>227</v>
      </c>
      <c r="C39" s="198" t="s">
        <v>37</v>
      </c>
      <c r="D39" s="91" t="s">
        <v>405</v>
      </c>
      <c r="E39" s="198" t="s">
        <v>196</v>
      </c>
      <c r="F39" s="83">
        <v>55.92</v>
      </c>
      <c r="G39" s="270">
        <v>0</v>
      </c>
      <c r="H39" s="83">
        <f t="shared" si="3"/>
        <v>0</v>
      </c>
      <c r="I39" s="199">
        <f t="shared" si="5"/>
        <v>0</v>
      </c>
    </row>
    <row r="40" spans="1:1024" s="77" customFormat="1" ht="25.5" outlineLevel="1" x14ac:dyDescent="0.2">
      <c r="A40" s="81" t="s">
        <v>378</v>
      </c>
      <c r="B40" s="86" t="s">
        <v>274</v>
      </c>
      <c r="C40" s="198" t="s">
        <v>14</v>
      </c>
      <c r="D40" s="91" t="s">
        <v>273</v>
      </c>
      <c r="E40" s="198" t="s">
        <v>196</v>
      </c>
      <c r="F40" s="83">
        <v>4.67</v>
      </c>
      <c r="G40" s="270">
        <v>0</v>
      </c>
      <c r="H40" s="83">
        <f t="shared" si="3"/>
        <v>0</v>
      </c>
      <c r="I40" s="199">
        <f t="shared" si="5"/>
        <v>0</v>
      </c>
    </row>
    <row r="41" spans="1:1024" s="77" customFormat="1" ht="25.5" outlineLevel="1" x14ac:dyDescent="0.2">
      <c r="A41" s="81" t="s">
        <v>379</v>
      </c>
      <c r="B41" s="86">
        <v>10097</v>
      </c>
      <c r="C41" s="198" t="s">
        <v>37</v>
      </c>
      <c r="D41" s="91" t="s">
        <v>376</v>
      </c>
      <c r="E41" s="198" t="s">
        <v>196</v>
      </c>
      <c r="F41" s="83">
        <v>5.77</v>
      </c>
      <c r="G41" s="270">
        <v>0</v>
      </c>
      <c r="H41" s="83">
        <f t="shared" si="3"/>
        <v>0</v>
      </c>
      <c r="I41" s="199">
        <f t="shared" si="5"/>
        <v>0</v>
      </c>
    </row>
    <row r="42" spans="1:1024" s="77" customFormat="1" ht="25.5" outlineLevel="1" x14ac:dyDescent="0.2">
      <c r="A42" s="81" t="s">
        <v>380</v>
      </c>
      <c r="B42" s="86">
        <v>97663</v>
      </c>
      <c r="C42" s="198" t="s">
        <v>17</v>
      </c>
      <c r="D42" s="91" t="s">
        <v>275</v>
      </c>
      <c r="E42" s="198" t="s">
        <v>94</v>
      </c>
      <c r="F42" s="83">
        <v>17</v>
      </c>
      <c r="G42" s="270">
        <v>0</v>
      </c>
      <c r="H42" s="83">
        <f t="shared" si="3"/>
        <v>0</v>
      </c>
      <c r="I42" s="199">
        <f t="shared" si="5"/>
        <v>0</v>
      </c>
    </row>
    <row r="43" spans="1:1024" s="77" customFormat="1" ht="25.5" outlineLevel="1" x14ac:dyDescent="0.2">
      <c r="A43" s="81" t="s">
        <v>382</v>
      </c>
      <c r="B43" s="86" t="s">
        <v>277</v>
      </c>
      <c r="C43" s="198" t="s">
        <v>14</v>
      </c>
      <c r="D43" s="91" t="s">
        <v>276</v>
      </c>
      <c r="E43" s="198" t="s">
        <v>94</v>
      </c>
      <c r="F43" s="83">
        <v>20</v>
      </c>
      <c r="G43" s="270">
        <v>0</v>
      </c>
      <c r="H43" s="83">
        <f t="shared" si="3"/>
        <v>0</v>
      </c>
      <c r="I43" s="199">
        <f t="shared" si="5"/>
        <v>0</v>
      </c>
    </row>
    <row r="44" spans="1:1024" s="80" customFormat="1" ht="38.25" outlineLevel="1" x14ac:dyDescent="0.2">
      <c r="A44" s="81" t="s">
        <v>450</v>
      </c>
      <c r="B44" s="86">
        <v>98527</v>
      </c>
      <c r="C44" s="198" t="s">
        <v>17</v>
      </c>
      <c r="D44" s="91" t="s">
        <v>278</v>
      </c>
      <c r="E44" s="198" t="s">
        <v>94</v>
      </c>
      <c r="F44" s="83">
        <v>2</v>
      </c>
      <c r="G44" s="270">
        <v>0</v>
      </c>
      <c r="H44" s="83">
        <f t="shared" si="3"/>
        <v>0</v>
      </c>
      <c r="I44" s="199">
        <f t="shared" si="5"/>
        <v>0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  <c r="IW44" s="78"/>
      <c r="IX44" s="78"/>
      <c r="IY44" s="78"/>
      <c r="IZ44" s="78"/>
      <c r="JA44" s="78"/>
      <c r="JB44" s="78"/>
      <c r="JC44" s="78"/>
      <c r="JD44" s="78"/>
      <c r="JE44" s="78"/>
      <c r="JF44" s="78"/>
      <c r="JG44" s="78"/>
      <c r="JH44" s="78"/>
      <c r="JI44" s="78"/>
      <c r="JJ44" s="78"/>
      <c r="JK44" s="78"/>
      <c r="JL44" s="78"/>
      <c r="JM44" s="78"/>
      <c r="JN44" s="78"/>
      <c r="JO44" s="78"/>
      <c r="JP44" s="78"/>
      <c r="JQ44" s="78"/>
      <c r="JR44" s="78"/>
      <c r="JS44" s="78"/>
      <c r="JT44" s="78"/>
      <c r="JU44" s="78"/>
      <c r="JV44" s="78"/>
      <c r="JW44" s="78"/>
      <c r="JX44" s="78"/>
      <c r="JY44" s="78"/>
      <c r="JZ44" s="78"/>
      <c r="KA44" s="78"/>
      <c r="KB44" s="78"/>
      <c r="KC44" s="78"/>
      <c r="KD44" s="78"/>
      <c r="KE44" s="78"/>
      <c r="KF44" s="78"/>
      <c r="KG44" s="78"/>
      <c r="KH44" s="78"/>
      <c r="KI44" s="78"/>
      <c r="KJ44" s="78"/>
      <c r="KK44" s="78"/>
      <c r="KL44" s="78"/>
      <c r="KM44" s="78"/>
      <c r="KN44" s="78"/>
      <c r="KO44" s="78"/>
      <c r="KP44" s="78"/>
      <c r="KQ44" s="78"/>
      <c r="KR44" s="78"/>
      <c r="KS44" s="78"/>
      <c r="KT44" s="78"/>
      <c r="KU44" s="78"/>
      <c r="KV44" s="78"/>
      <c r="KW44" s="78"/>
      <c r="KX44" s="78"/>
      <c r="KY44" s="78"/>
      <c r="KZ44" s="78"/>
      <c r="LA44" s="78"/>
      <c r="LB44" s="78"/>
      <c r="LC44" s="78"/>
      <c r="LD44" s="78"/>
      <c r="LE44" s="78"/>
      <c r="LF44" s="78"/>
      <c r="LG44" s="78"/>
      <c r="LH44" s="78"/>
      <c r="LI44" s="78"/>
      <c r="LJ44" s="78"/>
      <c r="LK44" s="78"/>
      <c r="LL44" s="78"/>
      <c r="LM44" s="78"/>
      <c r="LN44" s="78"/>
      <c r="LO44" s="78"/>
      <c r="LP44" s="78"/>
      <c r="LQ44" s="78"/>
      <c r="LR44" s="78"/>
      <c r="LS44" s="78"/>
      <c r="LT44" s="78"/>
      <c r="LU44" s="78"/>
      <c r="LV44" s="78"/>
      <c r="LW44" s="78"/>
      <c r="LX44" s="78"/>
      <c r="LY44" s="78"/>
      <c r="LZ44" s="78"/>
      <c r="MA44" s="78"/>
      <c r="MB44" s="78"/>
      <c r="MC44" s="78"/>
      <c r="MD44" s="78"/>
      <c r="ME44" s="78"/>
      <c r="MF44" s="78"/>
      <c r="MG44" s="78"/>
      <c r="MH44" s="78"/>
      <c r="MI44" s="78"/>
      <c r="MJ44" s="78"/>
      <c r="MK44" s="78"/>
      <c r="ML44" s="78"/>
      <c r="MM44" s="78"/>
      <c r="MN44" s="78"/>
      <c r="MO44" s="78"/>
      <c r="MP44" s="78"/>
      <c r="MQ44" s="78"/>
      <c r="MR44" s="78"/>
      <c r="MS44" s="78"/>
      <c r="MT44" s="78"/>
      <c r="MU44" s="78"/>
      <c r="MV44" s="78"/>
      <c r="MW44" s="78"/>
      <c r="MX44" s="78"/>
      <c r="MY44" s="78"/>
      <c r="MZ44" s="78"/>
      <c r="NA44" s="78"/>
      <c r="NB44" s="78"/>
      <c r="NC44" s="78"/>
      <c r="ND44" s="78"/>
      <c r="NE44" s="78"/>
      <c r="NF44" s="78"/>
      <c r="NG44" s="78"/>
      <c r="NH44" s="78"/>
      <c r="NI44" s="78"/>
      <c r="NJ44" s="78"/>
      <c r="NK44" s="78"/>
      <c r="NL44" s="78"/>
      <c r="NM44" s="78"/>
      <c r="NN44" s="78"/>
      <c r="NO44" s="78"/>
      <c r="NP44" s="78"/>
      <c r="NQ44" s="78"/>
      <c r="NR44" s="78"/>
      <c r="NS44" s="78"/>
      <c r="NT44" s="78"/>
      <c r="NU44" s="78"/>
      <c r="NV44" s="78"/>
      <c r="NW44" s="78"/>
      <c r="NX44" s="78"/>
      <c r="NY44" s="78"/>
      <c r="NZ44" s="78"/>
      <c r="OA44" s="78"/>
      <c r="OB44" s="78"/>
      <c r="OC44" s="78"/>
      <c r="OD44" s="78"/>
      <c r="OE44" s="78"/>
      <c r="OF44" s="78"/>
      <c r="OG44" s="78"/>
      <c r="OH44" s="78"/>
      <c r="OI44" s="78"/>
      <c r="OJ44" s="78"/>
      <c r="OK44" s="78"/>
      <c r="OL44" s="78"/>
      <c r="OM44" s="78"/>
      <c r="ON44" s="78"/>
      <c r="OO44" s="78"/>
      <c r="OP44" s="78"/>
      <c r="OQ44" s="78"/>
      <c r="OR44" s="78"/>
      <c r="OS44" s="78"/>
      <c r="OT44" s="78"/>
      <c r="OU44" s="78"/>
      <c r="OV44" s="78"/>
      <c r="OW44" s="78"/>
      <c r="OX44" s="78"/>
      <c r="OY44" s="78"/>
      <c r="OZ44" s="78"/>
      <c r="PA44" s="78"/>
      <c r="PB44" s="78"/>
      <c r="PC44" s="78"/>
      <c r="PD44" s="78"/>
      <c r="PE44" s="78"/>
      <c r="PF44" s="78"/>
      <c r="PG44" s="78"/>
      <c r="PH44" s="78"/>
      <c r="PI44" s="78"/>
      <c r="PJ44" s="78"/>
      <c r="PK44" s="78"/>
      <c r="PL44" s="78"/>
      <c r="PM44" s="78"/>
      <c r="PN44" s="78"/>
      <c r="PO44" s="78"/>
      <c r="PP44" s="78"/>
      <c r="PQ44" s="78"/>
      <c r="PR44" s="78"/>
      <c r="PS44" s="78"/>
      <c r="PT44" s="78"/>
      <c r="PU44" s="78"/>
      <c r="PV44" s="78"/>
      <c r="PW44" s="78"/>
      <c r="PX44" s="78"/>
      <c r="PY44" s="78"/>
      <c r="PZ44" s="78"/>
      <c r="QA44" s="78"/>
      <c r="QB44" s="78"/>
      <c r="QC44" s="78"/>
      <c r="QD44" s="78"/>
      <c r="QE44" s="78"/>
      <c r="QF44" s="78"/>
      <c r="QG44" s="78"/>
      <c r="QH44" s="78"/>
      <c r="QI44" s="78"/>
      <c r="QJ44" s="78"/>
      <c r="QK44" s="78"/>
      <c r="QL44" s="78"/>
      <c r="QM44" s="78"/>
      <c r="QN44" s="78"/>
      <c r="QO44" s="78"/>
      <c r="QP44" s="78"/>
      <c r="QQ44" s="78"/>
      <c r="QR44" s="78"/>
      <c r="QS44" s="78"/>
      <c r="QT44" s="78"/>
      <c r="QU44" s="78"/>
      <c r="QV44" s="78"/>
      <c r="QW44" s="78"/>
      <c r="QX44" s="78"/>
      <c r="QY44" s="78"/>
      <c r="QZ44" s="78"/>
      <c r="RA44" s="78"/>
      <c r="RB44" s="78"/>
      <c r="RC44" s="78"/>
      <c r="RD44" s="78"/>
      <c r="RE44" s="78"/>
      <c r="RF44" s="78"/>
      <c r="RG44" s="78"/>
      <c r="RH44" s="78"/>
      <c r="RI44" s="78"/>
      <c r="RJ44" s="78"/>
      <c r="RK44" s="78"/>
      <c r="RL44" s="78"/>
      <c r="RM44" s="78"/>
      <c r="RN44" s="78"/>
      <c r="RO44" s="78"/>
      <c r="RP44" s="78"/>
      <c r="RQ44" s="78"/>
      <c r="RR44" s="78"/>
      <c r="RS44" s="78"/>
      <c r="RT44" s="78"/>
      <c r="RU44" s="78"/>
      <c r="RV44" s="78"/>
      <c r="RW44" s="78"/>
      <c r="RX44" s="78"/>
      <c r="RY44" s="78"/>
      <c r="RZ44" s="78"/>
      <c r="SA44" s="78"/>
      <c r="SB44" s="78"/>
      <c r="SC44" s="78"/>
      <c r="SD44" s="78"/>
      <c r="SE44" s="78"/>
      <c r="SF44" s="78"/>
      <c r="SG44" s="78"/>
      <c r="SH44" s="78"/>
      <c r="SI44" s="78"/>
      <c r="SJ44" s="78"/>
      <c r="SK44" s="78"/>
      <c r="SL44" s="78"/>
      <c r="SM44" s="78"/>
      <c r="SN44" s="78"/>
      <c r="SO44" s="78"/>
      <c r="SP44" s="78"/>
      <c r="SQ44" s="78"/>
      <c r="SR44" s="78"/>
      <c r="SS44" s="78"/>
      <c r="ST44" s="78"/>
      <c r="SU44" s="78"/>
      <c r="SV44" s="78"/>
      <c r="SW44" s="78"/>
      <c r="SX44" s="78"/>
      <c r="SY44" s="78"/>
      <c r="SZ44" s="78"/>
      <c r="TA44" s="78"/>
      <c r="TB44" s="78"/>
      <c r="TC44" s="78"/>
      <c r="TD44" s="78"/>
      <c r="TE44" s="78"/>
      <c r="TF44" s="78"/>
      <c r="TG44" s="78"/>
      <c r="TH44" s="78"/>
      <c r="TI44" s="78"/>
      <c r="TJ44" s="78"/>
      <c r="TK44" s="78"/>
      <c r="TL44" s="78"/>
      <c r="TM44" s="78"/>
      <c r="TN44" s="78"/>
      <c r="TO44" s="78"/>
      <c r="TP44" s="78"/>
      <c r="TQ44" s="78"/>
      <c r="TR44" s="78"/>
      <c r="TS44" s="78"/>
      <c r="TT44" s="78"/>
      <c r="TU44" s="78"/>
      <c r="TV44" s="78"/>
      <c r="TW44" s="78"/>
      <c r="TX44" s="78"/>
      <c r="TY44" s="78"/>
      <c r="TZ44" s="78"/>
      <c r="UA44" s="78"/>
      <c r="UB44" s="78"/>
      <c r="UC44" s="78"/>
      <c r="UD44" s="78"/>
      <c r="UE44" s="78"/>
      <c r="UF44" s="78"/>
      <c r="UG44" s="78"/>
      <c r="UH44" s="78"/>
      <c r="UI44" s="78"/>
      <c r="UJ44" s="78"/>
      <c r="UK44" s="78"/>
      <c r="UL44" s="78"/>
      <c r="UM44" s="78"/>
      <c r="UN44" s="78"/>
      <c r="UO44" s="78"/>
      <c r="UP44" s="78"/>
      <c r="UQ44" s="78"/>
      <c r="UR44" s="78"/>
      <c r="US44" s="78"/>
      <c r="UT44" s="78"/>
      <c r="UU44" s="78"/>
      <c r="UV44" s="78"/>
      <c r="UW44" s="78"/>
      <c r="UX44" s="78"/>
      <c r="UY44" s="78"/>
      <c r="UZ44" s="78"/>
      <c r="VA44" s="78"/>
      <c r="VB44" s="78"/>
      <c r="VC44" s="78"/>
      <c r="VD44" s="78"/>
      <c r="VE44" s="78"/>
      <c r="VF44" s="78"/>
      <c r="VG44" s="78"/>
      <c r="VH44" s="78"/>
      <c r="VI44" s="78"/>
      <c r="VJ44" s="78"/>
      <c r="VK44" s="78"/>
      <c r="VL44" s="78"/>
      <c r="VM44" s="78"/>
      <c r="VN44" s="78"/>
      <c r="VO44" s="78"/>
      <c r="VP44" s="78"/>
      <c r="VQ44" s="78"/>
      <c r="VR44" s="78"/>
      <c r="VS44" s="78"/>
      <c r="VT44" s="78"/>
      <c r="VU44" s="78"/>
      <c r="VV44" s="78"/>
      <c r="VW44" s="78"/>
      <c r="VX44" s="78"/>
      <c r="VY44" s="78"/>
      <c r="VZ44" s="78"/>
      <c r="WA44" s="78"/>
      <c r="WB44" s="78"/>
      <c r="WC44" s="78"/>
      <c r="WD44" s="78"/>
      <c r="WE44" s="78"/>
      <c r="WF44" s="78"/>
      <c r="WG44" s="78"/>
      <c r="WH44" s="78"/>
      <c r="WI44" s="78"/>
      <c r="WJ44" s="78"/>
      <c r="WK44" s="78"/>
      <c r="WL44" s="78"/>
      <c r="WM44" s="78"/>
      <c r="WN44" s="78"/>
      <c r="WO44" s="78"/>
      <c r="WP44" s="78"/>
      <c r="WQ44" s="78"/>
      <c r="WR44" s="78"/>
      <c r="WS44" s="78"/>
      <c r="WT44" s="78"/>
      <c r="WU44" s="78"/>
      <c r="WV44" s="78"/>
      <c r="WW44" s="78"/>
      <c r="WX44" s="78"/>
      <c r="WY44" s="78"/>
      <c r="WZ44" s="78"/>
      <c r="XA44" s="78"/>
      <c r="XB44" s="78"/>
      <c r="XC44" s="78"/>
      <c r="XD44" s="78"/>
      <c r="XE44" s="78"/>
      <c r="XF44" s="78"/>
      <c r="XG44" s="78"/>
      <c r="XH44" s="78"/>
      <c r="XI44" s="78"/>
      <c r="XJ44" s="78"/>
      <c r="XK44" s="78"/>
      <c r="XL44" s="78"/>
      <c r="XM44" s="78"/>
      <c r="XN44" s="78"/>
      <c r="XO44" s="78"/>
      <c r="XP44" s="78"/>
      <c r="XQ44" s="78"/>
      <c r="XR44" s="78"/>
      <c r="XS44" s="78"/>
      <c r="XT44" s="78"/>
      <c r="XU44" s="78"/>
      <c r="XV44" s="78"/>
      <c r="XW44" s="78"/>
      <c r="XX44" s="78"/>
      <c r="XY44" s="78"/>
      <c r="XZ44" s="78"/>
      <c r="YA44" s="78"/>
      <c r="YB44" s="78"/>
      <c r="YC44" s="78"/>
      <c r="YD44" s="78"/>
      <c r="YE44" s="78"/>
      <c r="YF44" s="78"/>
      <c r="YG44" s="78"/>
      <c r="YH44" s="78"/>
      <c r="YI44" s="78"/>
      <c r="YJ44" s="78"/>
      <c r="YK44" s="78"/>
      <c r="YL44" s="78"/>
      <c r="YM44" s="78"/>
      <c r="YN44" s="78"/>
      <c r="YO44" s="78"/>
      <c r="YP44" s="78"/>
      <c r="YQ44" s="78"/>
      <c r="YR44" s="78"/>
      <c r="YS44" s="78"/>
      <c r="YT44" s="78"/>
      <c r="YU44" s="78"/>
      <c r="YV44" s="78"/>
      <c r="YW44" s="78"/>
      <c r="YX44" s="78"/>
      <c r="YY44" s="78"/>
      <c r="YZ44" s="78"/>
      <c r="ZA44" s="78"/>
      <c r="ZB44" s="78"/>
      <c r="ZC44" s="78"/>
      <c r="ZD44" s="78"/>
      <c r="ZE44" s="78"/>
      <c r="ZF44" s="78"/>
      <c r="ZG44" s="78"/>
      <c r="ZH44" s="78"/>
      <c r="ZI44" s="78"/>
      <c r="ZJ44" s="78"/>
      <c r="ZK44" s="78"/>
      <c r="ZL44" s="78"/>
      <c r="ZM44" s="78"/>
      <c r="ZN44" s="78"/>
      <c r="ZO44" s="78"/>
      <c r="ZP44" s="78"/>
      <c r="ZQ44" s="78"/>
      <c r="ZR44" s="78"/>
      <c r="ZS44" s="78"/>
      <c r="ZT44" s="78"/>
      <c r="ZU44" s="78"/>
      <c r="ZV44" s="78"/>
      <c r="ZW44" s="78"/>
      <c r="ZX44" s="78"/>
      <c r="ZY44" s="78"/>
      <c r="ZZ44" s="78"/>
      <c r="AAA44" s="78"/>
      <c r="AAB44" s="78"/>
      <c r="AAC44" s="78"/>
      <c r="AAD44" s="78"/>
      <c r="AAE44" s="78"/>
      <c r="AAF44" s="78"/>
      <c r="AAG44" s="78"/>
      <c r="AAH44" s="78"/>
      <c r="AAI44" s="78"/>
      <c r="AAJ44" s="78"/>
      <c r="AAK44" s="78"/>
      <c r="AAL44" s="78"/>
      <c r="AAM44" s="78"/>
      <c r="AAN44" s="78"/>
      <c r="AAO44" s="78"/>
      <c r="AAP44" s="78"/>
      <c r="AAQ44" s="78"/>
      <c r="AAR44" s="78"/>
      <c r="AAS44" s="78"/>
      <c r="AAT44" s="78"/>
      <c r="AAU44" s="78"/>
      <c r="AAV44" s="78"/>
      <c r="AAW44" s="78"/>
      <c r="AAX44" s="78"/>
      <c r="AAY44" s="78"/>
      <c r="AAZ44" s="78"/>
      <c r="ABA44" s="78"/>
      <c r="ABB44" s="78"/>
      <c r="ABC44" s="78"/>
      <c r="ABD44" s="78"/>
      <c r="ABE44" s="78"/>
      <c r="ABF44" s="78"/>
      <c r="ABG44" s="78"/>
      <c r="ABH44" s="78"/>
      <c r="ABI44" s="78"/>
      <c r="ABJ44" s="78"/>
      <c r="ABK44" s="78"/>
      <c r="ABL44" s="78"/>
      <c r="ABM44" s="78"/>
      <c r="ABN44" s="78"/>
      <c r="ABO44" s="78"/>
      <c r="ABP44" s="78"/>
      <c r="ABQ44" s="78"/>
      <c r="ABR44" s="78"/>
      <c r="ABS44" s="78"/>
      <c r="ABT44" s="78"/>
      <c r="ABU44" s="78"/>
      <c r="ABV44" s="78"/>
      <c r="ABW44" s="78"/>
      <c r="ABX44" s="78"/>
      <c r="ABY44" s="78"/>
      <c r="ABZ44" s="78"/>
      <c r="ACA44" s="78"/>
      <c r="ACB44" s="78"/>
      <c r="ACC44" s="78"/>
      <c r="ACD44" s="78"/>
      <c r="ACE44" s="78"/>
      <c r="ACF44" s="78"/>
      <c r="ACG44" s="78"/>
      <c r="ACH44" s="78"/>
      <c r="ACI44" s="78"/>
      <c r="ACJ44" s="78"/>
      <c r="ACK44" s="78"/>
      <c r="ACL44" s="78"/>
      <c r="ACM44" s="78"/>
      <c r="ACN44" s="78"/>
      <c r="ACO44" s="78"/>
      <c r="ACP44" s="78"/>
      <c r="ACQ44" s="78"/>
      <c r="ACR44" s="78"/>
      <c r="ACS44" s="78"/>
      <c r="ACT44" s="78"/>
      <c r="ACU44" s="78"/>
      <c r="ACV44" s="78"/>
      <c r="ACW44" s="78"/>
      <c r="ACX44" s="78"/>
      <c r="ACY44" s="78"/>
      <c r="ACZ44" s="78"/>
      <c r="ADA44" s="78"/>
      <c r="ADB44" s="78"/>
      <c r="ADC44" s="78"/>
      <c r="ADD44" s="78"/>
      <c r="ADE44" s="78"/>
      <c r="ADF44" s="78"/>
      <c r="ADG44" s="78"/>
      <c r="ADH44" s="78"/>
      <c r="ADI44" s="78"/>
      <c r="ADJ44" s="78"/>
      <c r="ADK44" s="78"/>
      <c r="ADL44" s="78"/>
      <c r="ADM44" s="78"/>
      <c r="ADN44" s="78"/>
      <c r="ADO44" s="78"/>
      <c r="ADP44" s="78"/>
      <c r="ADQ44" s="78"/>
      <c r="ADR44" s="78"/>
      <c r="ADS44" s="78"/>
      <c r="ADT44" s="78"/>
      <c r="ADU44" s="78"/>
      <c r="ADV44" s="78"/>
      <c r="ADW44" s="78"/>
      <c r="ADX44" s="78"/>
      <c r="ADY44" s="78"/>
      <c r="ADZ44" s="78"/>
      <c r="AEA44" s="78"/>
      <c r="AEB44" s="78"/>
      <c r="AEC44" s="78"/>
      <c r="AED44" s="78"/>
      <c r="AEE44" s="78"/>
      <c r="AEF44" s="78"/>
      <c r="AEG44" s="78"/>
      <c r="AEH44" s="78"/>
      <c r="AEI44" s="78"/>
      <c r="AEJ44" s="78"/>
      <c r="AEK44" s="78"/>
      <c r="AEL44" s="78"/>
      <c r="AEM44" s="78"/>
      <c r="AEN44" s="78"/>
      <c r="AEO44" s="78"/>
      <c r="AEP44" s="78"/>
      <c r="AEQ44" s="78"/>
      <c r="AER44" s="78"/>
      <c r="AES44" s="78"/>
      <c r="AET44" s="78"/>
      <c r="AEU44" s="78"/>
      <c r="AEV44" s="78"/>
      <c r="AEW44" s="78"/>
      <c r="AEX44" s="78"/>
      <c r="AEY44" s="78"/>
      <c r="AEZ44" s="78"/>
      <c r="AFA44" s="78"/>
      <c r="AFB44" s="78"/>
      <c r="AFC44" s="78"/>
      <c r="AFD44" s="78"/>
      <c r="AFE44" s="78"/>
      <c r="AFF44" s="78"/>
      <c r="AFG44" s="78"/>
      <c r="AFH44" s="78"/>
      <c r="AFI44" s="78"/>
      <c r="AFJ44" s="78"/>
      <c r="AFK44" s="78"/>
      <c r="AFL44" s="78"/>
      <c r="AFM44" s="78"/>
      <c r="AFN44" s="78"/>
      <c r="AFO44" s="78"/>
      <c r="AFP44" s="78"/>
      <c r="AFQ44" s="78"/>
      <c r="AFR44" s="78"/>
      <c r="AFS44" s="78"/>
      <c r="AFT44" s="78"/>
      <c r="AFU44" s="78"/>
      <c r="AFV44" s="78"/>
      <c r="AFW44" s="78"/>
      <c r="AFX44" s="78"/>
      <c r="AFY44" s="78"/>
      <c r="AFZ44" s="78"/>
      <c r="AGA44" s="78"/>
      <c r="AGB44" s="78"/>
      <c r="AGC44" s="78"/>
      <c r="AGD44" s="78"/>
      <c r="AGE44" s="78"/>
      <c r="AGF44" s="78"/>
      <c r="AGG44" s="78"/>
      <c r="AGH44" s="78"/>
      <c r="AGI44" s="78"/>
      <c r="AGJ44" s="78"/>
      <c r="AGK44" s="78"/>
      <c r="AGL44" s="78"/>
      <c r="AGM44" s="78"/>
      <c r="AGN44" s="78"/>
      <c r="AGO44" s="78"/>
      <c r="AGP44" s="78"/>
      <c r="AGQ44" s="78"/>
      <c r="AGR44" s="78"/>
      <c r="AGS44" s="78"/>
      <c r="AGT44" s="78"/>
      <c r="AGU44" s="78"/>
      <c r="AGV44" s="78"/>
      <c r="AGW44" s="78"/>
      <c r="AGX44" s="78"/>
      <c r="AGY44" s="78"/>
      <c r="AGZ44" s="78"/>
      <c r="AHA44" s="78"/>
      <c r="AHB44" s="78"/>
      <c r="AHC44" s="78"/>
      <c r="AHD44" s="78"/>
      <c r="AHE44" s="78"/>
      <c r="AHF44" s="78"/>
      <c r="AHG44" s="78"/>
      <c r="AHH44" s="78"/>
      <c r="AHI44" s="78"/>
      <c r="AHJ44" s="78"/>
      <c r="AHK44" s="78"/>
      <c r="AHL44" s="78"/>
      <c r="AHM44" s="78"/>
      <c r="AHN44" s="78"/>
      <c r="AHO44" s="78"/>
      <c r="AHP44" s="78"/>
      <c r="AHQ44" s="78"/>
      <c r="AHR44" s="78"/>
      <c r="AHS44" s="78"/>
      <c r="AHT44" s="78"/>
      <c r="AHU44" s="78"/>
      <c r="AHV44" s="78"/>
      <c r="AHW44" s="78"/>
      <c r="AHX44" s="78"/>
      <c r="AHY44" s="78"/>
      <c r="AHZ44" s="78"/>
      <c r="AIA44" s="78"/>
      <c r="AIB44" s="78"/>
      <c r="AIC44" s="78"/>
      <c r="AID44" s="78"/>
      <c r="AIE44" s="78"/>
      <c r="AIF44" s="78"/>
      <c r="AIG44" s="78"/>
      <c r="AIH44" s="78"/>
      <c r="AII44" s="78"/>
      <c r="AIJ44" s="78"/>
      <c r="AIK44" s="78"/>
      <c r="AIL44" s="78"/>
      <c r="AIM44" s="78"/>
      <c r="AIN44" s="78"/>
      <c r="AIO44" s="78"/>
      <c r="AIP44" s="78"/>
      <c r="AIQ44" s="78"/>
      <c r="AIR44" s="78"/>
      <c r="AIS44" s="78"/>
      <c r="AIT44" s="78"/>
      <c r="AIU44" s="78"/>
      <c r="AIV44" s="78"/>
      <c r="AIW44" s="78"/>
      <c r="AIX44" s="78"/>
      <c r="AIY44" s="78"/>
      <c r="AIZ44" s="78"/>
      <c r="AJA44" s="78"/>
      <c r="AJB44" s="78"/>
      <c r="AJC44" s="78"/>
      <c r="AJD44" s="78"/>
      <c r="AJE44" s="78"/>
      <c r="AJF44" s="78"/>
      <c r="AJG44" s="78"/>
      <c r="AJH44" s="78"/>
      <c r="AJI44" s="78"/>
      <c r="AJJ44" s="78"/>
      <c r="AJK44" s="78"/>
      <c r="AJL44" s="78"/>
      <c r="AJM44" s="78"/>
      <c r="AJN44" s="78"/>
      <c r="AJO44" s="78"/>
      <c r="AJP44" s="78"/>
      <c r="AJQ44" s="78"/>
      <c r="AJR44" s="78"/>
      <c r="AJS44" s="78"/>
      <c r="AJT44" s="78"/>
      <c r="AJU44" s="78"/>
      <c r="AJV44" s="78"/>
      <c r="AJW44" s="78"/>
      <c r="AJX44" s="78"/>
      <c r="AJY44" s="78"/>
      <c r="AJZ44" s="78"/>
      <c r="AKA44" s="78"/>
      <c r="AKB44" s="78"/>
      <c r="AKC44" s="78"/>
      <c r="AKD44" s="78"/>
      <c r="AKE44" s="78"/>
      <c r="AKF44" s="78"/>
      <c r="AKG44" s="78"/>
      <c r="AKH44" s="78"/>
      <c r="AKI44" s="78"/>
      <c r="AKJ44" s="78"/>
      <c r="AKK44" s="78"/>
      <c r="AKL44" s="78"/>
      <c r="AKM44" s="78"/>
      <c r="AKN44" s="78"/>
      <c r="AKO44" s="78"/>
      <c r="AKP44" s="78"/>
      <c r="AKQ44" s="78"/>
      <c r="AKR44" s="78"/>
      <c r="AKS44" s="78"/>
      <c r="AKT44" s="78"/>
      <c r="AKU44" s="78"/>
      <c r="AKV44" s="78"/>
      <c r="AKW44" s="78"/>
      <c r="AKX44" s="78"/>
      <c r="AKY44" s="78"/>
      <c r="AKZ44" s="78"/>
      <c r="ALA44" s="78"/>
      <c r="ALB44" s="78"/>
      <c r="ALC44" s="78"/>
      <c r="ALD44" s="78"/>
      <c r="ALE44" s="78"/>
      <c r="ALF44" s="78"/>
      <c r="ALG44" s="78"/>
      <c r="ALH44" s="78"/>
      <c r="ALI44" s="78"/>
      <c r="ALJ44" s="78"/>
      <c r="ALK44" s="78"/>
      <c r="ALL44" s="78"/>
      <c r="ALM44" s="78"/>
      <c r="ALN44" s="78"/>
      <c r="ALO44" s="78"/>
      <c r="ALP44" s="78"/>
      <c r="ALQ44" s="78"/>
      <c r="ALR44" s="78"/>
      <c r="ALS44" s="78"/>
      <c r="ALT44" s="78"/>
      <c r="ALU44" s="78"/>
      <c r="ALV44" s="78"/>
      <c r="ALW44" s="78"/>
      <c r="ALX44" s="78"/>
      <c r="ALY44" s="78"/>
      <c r="ALZ44" s="78"/>
      <c r="AMA44" s="78"/>
      <c r="AMB44" s="78"/>
      <c r="AMC44" s="78"/>
      <c r="AMD44" s="78"/>
      <c r="AME44" s="78"/>
      <c r="AMF44" s="78"/>
      <c r="AMG44" s="78"/>
      <c r="AMH44" s="78"/>
      <c r="AMI44" s="78"/>
      <c r="AMJ44" s="78"/>
    </row>
    <row r="45" spans="1:1024" s="80" customFormat="1" ht="25.5" outlineLevel="1" x14ac:dyDescent="0.2">
      <c r="A45" s="81" t="s">
        <v>1080</v>
      </c>
      <c r="B45" s="86">
        <v>98528</v>
      </c>
      <c r="C45" s="198" t="s">
        <v>17</v>
      </c>
      <c r="D45" s="91" t="s">
        <v>381</v>
      </c>
      <c r="E45" s="198" t="s">
        <v>94</v>
      </c>
      <c r="F45" s="83">
        <v>3</v>
      </c>
      <c r="G45" s="270">
        <v>0</v>
      </c>
      <c r="H45" s="83">
        <f t="shared" si="3"/>
        <v>0</v>
      </c>
      <c r="I45" s="199">
        <f t="shared" si="5"/>
        <v>0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  <c r="IW45" s="78"/>
      <c r="IX45" s="78"/>
      <c r="IY45" s="78"/>
      <c r="IZ45" s="78"/>
      <c r="JA45" s="78"/>
      <c r="JB45" s="78"/>
      <c r="JC45" s="78"/>
      <c r="JD45" s="78"/>
      <c r="JE45" s="78"/>
      <c r="JF45" s="78"/>
      <c r="JG45" s="78"/>
      <c r="JH45" s="78"/>
      <c r="JI45" s="78"/>
      <c r="JJ45" s="78"/>
      <c r="JK45" s="78"/>
      <c r="JL45" s="78"/>
      <c r="JM45" s="78"/>
      <c r="JN45" s="78"/>
      <c r="JO45" s="78"/>
      <c r="JP45" s="78"/>
      <c r="JQ45" s="78"/>
      <c r="JR45" s="78"/>
      <c r="JS45" s="78"/>
      <c r="JT45" s="78"/>
      <c r="JU45" s="78"/>
      <c r="JV45" s="78"/>
      <c r="JW45" s="78"/>
      <c r="JX45" s="78"/>
      <c r="JY45" s="78"/>
      <c r="JZ45" s="78"/>
      <c r="KA45" s="78"/>
      <c r="KB45" s="78"/>
      <c r="KC45" s="78"/>
      <c r="KD45" s="78"/>
      <c r="KE45" s="78"/>
      <c r="KF45" s="78"/>
      <c r="KG45" s="78"/>
      <c r="KH45" s="78"/>
      <c r="KI45" s="78"/>
      <c r="KJ45" s="78"/>
      <c r="KK45" s="78"/>
      <c r="KL45" s="78"/>
      <c r="KM45" s="78"/>
      <c r="KN45" s="78"/>
      <c r="KO45" s="78"/>
      <c r="KP45" s="78"/>
      <c r="KQ45" s="78"/>
      <c r="KR45" s="78"/>
      <c r="KS45" s="78"/>
      <c r="KT45" s="78"/>
      <c r="KU45" s="78"/>
      <c r="KV45" s="78"/>
      <c r="KW45" s="78"/>
      <c r="KX45" s="78"/>
      <c r="KY45" s="78"/>
      <c r="KZ45" s="78"/>
      <c r="LA45" s="78"/>
      <c r="LB45" s="78"/>
      <c r="LC45" s="78"/>
      <c r="LD45" s="78"/>
      <c r="LE45" s="78"/>
      <c r="LF45" s="78"/>
      <c r="LG45" s="78"/>
      <c r="LH45" s="78"/>
      <c r="LI45" s="78"/>
      <c r="LJ45" s="78"/>
      <c r="LK45" s="78"/>
      <c r="LL45" s="78"/>
      <c r="LM45" s="78"/>
      <c r="LN45" s="78"/>
      <c r="LO45" s="78"/>
      <c r="LP45" s="78"/>
      <c r="LQ45" s="78"/>
      <c r="LR45" s="78"/>
      <c r="LS45" s="78"/>
      <c r="LT45" s="78"/>
      <c r="LU45" s="78"/>
      <c r="LV45" s="78"/>
      <c r="LW45" s="78"/>
      <c r="LX45" s="78"/>
      <c r="LY45" s="78"/>
      <c r="LZ45" s="78"/>
      <c r="MA45" s="78"/>
      <c r="MB45" s="78"/>
      <c r="MC45" s="78"/>
      <c r="MD45" s="78"/>
      <c r="ME45" s="78"/>
      <c r="MF45" s="78"/>
      <c r="MG45" s="78"/>
      <c r="MH45" s="78"/>
      <c r="MI45" s="78"/>
      <c r="MJ45" s="78"/>
      <c r="MK45" s="78"/>
      <c r="ML45" s="78"/>
      <c r="MM45" s="78"/>
      <c r="MN45" s="78"/>
      <c r="MO45" s="78"/>
      <c r="MP45" s="78"/>
      <c r="MQ45" s="78"/>
      <c r="MR45" s="78"/>
      <c r="MS45" s="78"/>
      <c r="MT45" s="78"/>
      <c r="MU45" s="78"/>
      <c r="MV45" s="78"/>
      <c r="MW45" s="78"/>
      <c r="MX45" s="78"/>
      <c r="MY45" s="78"/>
      <c r="MZ45" s="78"/>
      <c r="NA45" s="78"/>
      <c r="NB45" s="78"/>
      <c r="NC45" s="78"/>
      <c r="ND45" s="78"/>
      <c r="NE45" s="78"/>
      <c r="NF45" s="78"/>
      <c r="NG45" s="78"/>
      <c r="NH45" s="78"/>
      <c r="NI45" s="78"/>
      <c r="NJ45" s="78"/>
      <c r="NK45" s="78"/>
      <c r="NL45" s="78"/>
      <c r="NM45" s="78"/>
      <c r="NN45" s="78"/>
      <c r="NO45" s="78"/>
      <c r="NP45" s="78"/>
      <c r="NQ45" s="78"/>
      <c r="NR45" s="78"/>
      <c r="NS45" s="78"/>
      <c r="NT45" s="78"/>
      <c r="NU45" s="78"/>
      <c r="NV45" s="78"/>
      <c r="NW45" s="78"/>
      <c r="NX45" s="78"/>
      <c r="NY45" s="78"/>
      <c r="NZ45" s="78"/>
      <c r="OA45" s="78"/>
      <c r="OB45" s="78"/>
      <c r="OC45" s="78"/>
      <c r="OD45" s="78"/>
      <c r="OE45" s="78"/>
      <c r="OF45" s="78"/>
      <c r="OG45" s="78"/>
      <c r="OH45" s="78"/>
      <c r="OI45" s="78"/>
      <c r="OJ45" s="78"/>
      <c r="OK45" s="78"/>
      <c r="OL45" s="78"/>
      <c r="OM45" s="78"/>
      <c r="ON45" s="78"/>
      <c r="OO45" s="78"/>
      <c r="OP45" s="78"/>
      <c r="OQ45" s="78"/>
      <c r="OR45" s="78"/>
      <c r="OS45" s="78"/>
      <c r="OT45" s="78"/>
      <c r="OU45" s="78"/>
      <c r="OV45" s="78"/>
      <c r="OW45" s="78"/>
      <c r="OX45" s="78"/>
      <c r="OY45" s="78"/>
      <c r="OZ45" s="78"/>
      <c r="PA45" s="78"/>
      <c r="PB45" s="78"/>
      <c r="PC45" s="78"/>
      <c r="PD45" s="78"/>
      <c r="PE45" s="78"/>
      <c r="PF45" s="78"/>
      <c r="PG45" s="78"/>
      <c r="PH45" s="78"/>
      <c r="PI45" s="78"/>
      <c r="PJ45" s="78"/>
      <c r="PK45" s="78"/>
      <c r="PL45" s="78"/>
      <c r="PM45" s="78"/>
      <c r="PN45" s="78"/>
      <c r="PO45" s="78"/>
      <c r="PP45" s="78"/>
      <c r="PQ45" s="78"/>
      <c r="PR45" s="78"/>
      <c r="PS45" s="78"/>
      <c r="PT45" s="78"/>
      <c r="PU45" s="78"/>
      <c r="PV45" s="78"/>
      <c r="PW45" s="78"/>
      <c r="PX45" s="78"/>
      <c r="PY45" s="78"/>
      <c r="PZ45" s="78"/>
      <c r="QA45" s="78"/>
      <c r="QB45" s="78"/>
      <c r="QC45" s="78"/>
      <c r="QD45" s="78"/>
      <c r="QE45" s="78"/>
      <c r="QF45" s="78"/>
      <c r="QG45" s="78"/>
      <c r="QH45" s="78"/>
      <c r="QI45" s="78"/>
      <c r="QJ45" s="78"/>
      <c r="QK45" s="78"/>
      <c r="QL45" s="78"/>
      <c r="QM45" s="78"/>
      <c r="QN45" s="78"/>
      <c r="QO45" s="78"/>
      <c r="QP45" s="78"/>
      <c r="QQ45" s="78"/>
      <c r="QR45" s="78"/>
      <c r="QS45" s="78"/>
      <c r="QT45" s="78"/>
      <c r="QU45" s="78"/>
      <c r="QV45" s="78"/>
      <c r="QW45" s="78"/>
      <c r="QX45" s="78"/>
      <c r="QY45" s="78"/>
      <c r="QZ45" s="78"/>
      <c r="RA45" s="78"/>
      <c r="RB45" s="78"/>
      <c r="RC45" s="78"/>
      <c r="RD45" s="78"/>
      <c r="RE45" s="78"/>
      <c r="RF45" s="78"/>
      <c r="RG45" s="78"/>
      <c r="RH45" s="78"/>
      <c r="RI45" s="78"/>
      <c r="RJ45" s="78"/>
      <c r="RK45" s="78"/>
      <c r="RL45" s="78"/>
      <c r="RM45" s="78"/>
      <c r="RN45" s="78"/>
      <c r="RO45" s="78"/>
      <c r="RP45" s="78"/>
      <c r="RQ45" s="78"/>
      <c r="RR45" s="78"/>
      <c r="RS45" s="78"/>
      <c r="RT45" s="78"/>
      <c r="RU45" s="78"/>
      <c r="RV45" s="78"/>
      <c r="RW45" s="78"/>
      <c r="RX45" s="78"/>
      <c r="RY45" s="78"/>
      <c r="RZ45" s="78"/>
      <c r="SA45" s="78"/>
      <c r="SB45" s="78"/>
      <c r="SC45" s="78"/>
      <c r="SD45" s="78"/>
      <c r="SE45" s="78"/>
      <c r="SF45" s="78"/>
      <c r="SG45" s="78"/>
      <c r="SH45" s="78"/>
      <c r="SI45" s="78"/>
      <c r="SJ45" s="78"/>
      <c r="SK45" s="78"/>
      <c r="SL45" s="78"/>
      <c r="SM45" s="78"/>
      <c r="SN45" s="78"/>
      <c r="SO45" s="78"/>
      <c r="SP45" s="78"/>
      <c r="SQ45" s="78"/>
      <c r="SR45" s="78"/>
      <c r="SS45" s="78"/>
      <c r="ST45" s="78"/>
      <c r="SU45" s="78"/>
      <c r="SV45" s="78"/>
      <c r="SW45" s="78"/>
      <c r="SX45" s="78"/>
      <c r="SY45" s="78"/>
      <c r="SZ45" s="78"/>
      <c r="TA45" s="78"/>
      <c r="TB45" s="78"/>
      <c r="TC45" s="78"/>
      <c r="TD45" s="78"/>
      <c r="TE45" s="78"/>
      <c r="TF45" s="78"/>
      <c r="TG45" s="78"/>
      <c r="TH45" s="78"/>
      <c r="TI45" s="78"/>
      <c r="TJ45" s="78"/>
      <c r="TK45" s="78"/>
      <c r="TL45" s="78"/>
      <c r="TM45" s="78"/>
      <c r="TN45" s="78"/>
      <c r="TO45" s="78"/>
      <c r="TP45" s="78"/>
      <c r="TQ45" s="78"/>
      <c r="TR45" s="78"/>
      <c r="TS45" s="78"/>
      <c r="TT45" s="78"/>
      <c r="TU45" s="78"/>
      <c r="TV45" s="78"/>
      <c r="TW45" s="78"/>
      <c r="TX45" s="78"/>
      <c r="TY45" s="78"/>
      <c r="TZ45" s="78"/>
      <c r="UA45" s="78"/>
      <c r="UB45" s="78"/>
      <c r="UC45" s="78"/>
      <c r="UD45" s="78"/>
      <c r="UE45" s="78"/>
      <c r="UF45" s="78"/>
      <c r="UG45" s="78"/>
      <c r="UH45" s="78"/>
      <c r="UI45" s="78"/>
      <c r="UJ45" s="78"/>
      <c r="UK45" s="78"/>
      <c r="UL45" s="78"/>
      <c r="UM45" s="78"/>
      <c r="UN45" s="78"/>
      <c r="UO45" s="78"/>
      <c r="UP45" s="78"/>
      <c r="UQ45" s="78"/>
      <c r="UR45" s="78"/>
      <c r="US45" s="78"/>
      <c r="UT45" s="78"/>
      <c r="UU45" s="78"/>
      <c r="UV45" s="78"/>
      <c r="UW45" s="78"/>
      <c r="UX45" s="78"/>
      <c r="UY45" s="78"/>
      <c r="UZ45" s="78"/>
      <c r="VA45" s="78"/>
      <c r="VB45" s="78"/>
      <c r="VC45" s="78"/>
      <c r="VD45" s="78"/>
      <c r="VE45" s="78"/>
      <c r="VF45" s="78"/>
      <c r="VG45" s="78"/>
      <c r="VH45" s="78"/>
      <c r="VI45" s="78"/>
      <c r="VJ45" s="78"/>
      <c r="VK45" s="78"/>
      <c r="VL45" s="78"/>
      <c r="VM45" s="78"/>
      <c r="VN45" s="78"/>
      <c r="VO45" s="78"/>
      <c r="VP45" s="78"/>
      <c r="VQ45" s="78"/>
      <c r="VR45" s="78"/>
      <c r="VS45" s="78"/>
      <c r="VT45" s="78"/>
      <c r="VU45" s="78"/>
      <c r="VV45" s="78"/>
      <c r="VW45" s="78"/>
      <c r="VX45" s="78"/>
      <c r="VY45" s="78"/>
      <c r="VZ45" s="78"/>
      <c r="WA45" s="78"/>
      <c r="WB45" s="78"/>
      <c r="WC45" s="78"/>
      <c r="WD45" s="78"/>
      <c r="WE45" s="78"/>
      <c r="WF45" s="78"/>
      <c r="WG45" s="78"/>
      <c r="WH45" s="78"/>
      <c r="WI45" s="78"/>
      <c r="WJ45" s="78"/>
      <c r="WK45" s="78"/>
      <c r="WL45" s="78"/>
      <c r="WM45" s="78"/>
      <c r="WN45" s="78"/>
      <c r="WO45" s="78"/>
      <c r="WP45" s="78"/>
      <c r="WQ45" s="78"/>
      <c r="WR45" s="78"/>
      <c r="WS45" s="78"/>
      <c r="WT45" s="78"/>
      <c r="WU45" s="78"/>
      <c r="WV45" s="78"/>
      <c r="WW45" s="78"/>
      <c r="WX45" s="78"/>
      <c r="WY45" s="78"/>
      <c r="WZ45" s="78"/>
      <c r="XA45" s="78"/>
      <c r="XB45" s="78"/>
      <c r="XC45" s="78"/>
      <c r="XD45" s="78"/>
      <c r="XE45" s="78"/>
      <c r="XF45" s="78"/>
      <c r="XG45" s="78"/>
      <c r="XH45" s="78"/>
      <c r="XI45" s="78"/>
      <c r="XJ45" s="78"/>
      <c r="XK45" s="78"/>
      <c r="XL45" s="78"/>
      <c r="XM45" s="78"/>
      <c r="XN45" s="78"/>
      <c r="XO45" s="78"/>
      <c r="XP45" s="78"/>
      <c r="XQ45" s="78"/>
      <c r="XR45" s="78"/>
      <c r="XS45" s="78"/>
      <c r="XT45" s="78"/>
      <c r="XU45" s="78"/>
      <c r="XV45" s="78"/>
      <c r="XW45" s="78"/>
      <c r="XX45" s="78"/>
      <c r="XY45" s="78"/>
      <c r="XZ45" s="78"/>
      <c r="YA45" s="78"/>
      <c r="YB45" s="78"/>
      <c r="YC45" s="78"/>
      <c r="YD45" s="78"/>
      <c r="YE45" s="78"/>
      <c r="YF45" s="78"/>
      <c r="YG45" s="78"/>
      <c r="YH45" s="78"/>
      <c r="YI45" s="78"/>
      <c r="YJ45" s="78"/>
      <c r="YK45" s="78"/>
      <c r="YL45" s="78"/>
      <c r="YM45" s="78"/>
      <c r="YN45" s="78"/>
      <c r="YO45" s="78"/>
      <c r="YP45" s="78"/>
      <c r="YQ45" s="78"/>
      <c r="YR45" s="78"/>
      <c r="YS45" s="78"/>
      <c r="YT45" s="78"/>
      <c r="YU45" s="78"/>
      <c r="YV45" s="78"/>
      <c r="YW45" s="78"/>
      <c r="YX45" s="78"/>
      <c r="YY45" s="78"/>
      <c r="YZ45" s="78"/>
      <c r="ZA45" s="78"/>
      <c r="ZB45" s="78"/>
      <c r="ZC45" s="78"/>
      <c r="ZD45" s="78"/>
      <c r="ZE45" s="78"/>
      <c r="ZF45" s="78"/>
      <c r="ZG45" s="78"/>
      <c r="ZH45" s="78"/>
      <c r="ZI45" s="78"/>
      <c r="ZJ45" s="78"/>
      <c r="ZK45" s="78"/>
      <c r="ZL45" s="78"/>
      <c r="ZM45" s="78"/>
      <c r="ZN45" s="78"/>
      <c r="ZO45" s="78"/>
      <c r="ZP45" s="78"/>
      <c r="ZQ45" s="78"/>
      <c r="ZR45" s="78"/>
      <c r="ZS45" s="78"/>
      <c r="ZT45" s="78"/>
      <c r="ZU45" s="78"/>
      <c r="ZV45" s="78"/>
      <c r="ZW45" s="78"/>
      <c r="ZX45" s="78"/>
      <c r="ZY45" s="78"/>
      <c r="ZZ45" s="78"/>
      <c r="AAA45" s="78"/>
      <c r="AAB45" s="78"/>
      <c r="AAC45" s="78"/>
      <c r="AAD45" s="78"/>
      <c r="AAE45" s="78"/>
      <c r="AAF45" s="78"/>
      <c r="AAG45" s="78"/>
      <c r="AAH45" s="78"/>
      <c r="AAI45" s="78"/>
      <c r="AAJ45" s="78"/>
      <c r="AAK45" s="78"/>
      <c r="AAL45" s="78"/>
      <c r="AAM45" s="78"/>
      <c r="AAN45" s="78"/>
      <c r="AAO45" s="78"/>
      <c r="AAP45" s="78"/>
      <c r="AAQ45" s="78"/>
      <c r="AAR45" s="78"/>
      <c r="AAS45" s="78"/>
      <c r="AAT45" s="78"/>
      <c r="AAU45" s="78"/>
      <c r="AAV45" s="78"/>
      <c r="AAW45" s="78"/>
      <c r="AAX45" s="78"/>
      <c r="AAY45" s="78"/>
      <c r="AAZ45" s="78"/>
      <c r="ABA45" s="78"/>
      <c r="ABB45" s="78"/>
      <c r="ABC45" s="78"/>
      <c r="ABD45" s="78"/>
      <c r="ABE45" s="78"/>
      <c r="ABF45" s="78"/>
      <c r="ABG45" s="78"/>
      <c r="ABH45" s="78"/>
      <c r="ABI45" s="78"/>
      <c r="ABJ45" s="78"/>
      <c r="ABK45" s="78"/>
      <c r="ABL45" s="78"/>
      <c r="ABM45" s="78"/>
      <c r="ABN45" s="78"/>
      <c r="ABO45" s="78"/>
      <c r="ABP45" s="78"/>
      <c r="ABQ45" s="78"/>
      <c r="ABR45" s="78"/>
      <c r="ABS45" s="78"/>
      <c r="ABT45" s="78"/>
      <c r="ABU45" s="78"/>
      <c r="ABV45" s="78"/>
      <c r="ABW45" s="78"/>
      <c r="ABX45" s="78"/>
      <c r="ABY45" s="78"/>
      <c r="ABZ45" s="78"/>
      <c r="ACA45" s="78"/>
      <c r="ACB45" s="78"/>
      <c r="ACC45" s="78"/>
      <c r="ACD45" s="78"/>
      <c r="ACE45" s="78"/>
      <c r="ACF45" s="78"/>
      <c r="ACG45" s="78"/>
      <c r="ACH45" s="78"/>
      <c r="ACI45" s="78"/>
      <c r="ACJ45" s="78"/>
      <c r="ACK45" s="78"/>
      <c r="ACL45" s="78"/>
      <c r="ACM45" s="78"/>
      <c r="ACN45" s="78"/>
      <c r="ACO45" s="78"/>
      <c r="ACP45" s="78"/>
      <c r="ACQ45" s="78"/>
      <c r="ACR45" s="78"/>
      <c r="ACS45" s="78"/>
      <c r="ACT45" s="78"/>
      <c r="ACU45" s="78"/>
      <c r="ACV45" s="78"/>
      <c r="ACW45" s="78"/>
      <c r="ACX45" s="78"/>
      <c r="ACY45" s="78"/>
      <c r="ACZ45" s="78"/>
      <c r="ADA45" s="78"/>
      <c r="ADB45" s="78"/>
      <c r="ADC45" s="78"/>
      <c r="ADD45" s="78"/>
      <c r="ADE45" s="78"/>
      <c r="ADF45" s="78"/>
      <c r="ADG45" s="78"/>
      <c r="ADH45" s="78"/>
      <c r="ADI45" s="78"/>
      <c r="ADJ45" s="78"/>
      <c r="ADK45" s="78"/>
      <c r="ADL45" s="78"/>
      <c r="ADM45" s="78"/>
      <c r="ADN45" s="78"/>
      <c r="ADO45" s="78"/>
      <c r="ADP45" s="78"/>
      <c r="ADQ45" s="78"/>
      <c r="ADR45" s="78"/>
      <c r="ADS45" s="78"/>
      <c r="ADT45" s="78"/>
      <c r="ADU45" s="78"/>
      <c r="ADV45" s="78"/>
      <c r="ADW45" s="78"/>
      <c r="ADX45" s="78"/>
      <c r="ADY45" s="78"/>
      <c r="ADZ45" s="78"/>
      <c r="AEA45" s="78"/>
      <c r="AEB45" s="78"/>
      <c r="AEC45" s="78"/>
      <c r="AED45" s="78"/>
      <c r="AEE45" s="78"/>
      <c r="AEF45" s="78"/>
      <c r="AEG45" s="78"/>
      <c r="AEH45" s="78"/>
      <c r="AEI45" s="78"/>
      <c r="AEJ45" s="78"/>
      <c r="AEK45" s="78"/>
      <c r="AEL45" s="78"/>
      <c r="AEM45" s="78"/>
      <c r="AEN45" s="78"/>
      <c r="AEO45" s="78"/>
      <c r="AEP45" s="78"/>
      <c r="AEQ45" s="78"/>
      <c r="AER45" s="78"/>
      <c r="AES45" s="78"/>
      <c r="AET45" s="78"/>
      <c r="AEU45" s="78"/>
      <c r="AEV45" s="78"/>
      <c r="AEW45" s="78"/>
      <c r="AEX45" s="78"/>
      <c r="AEY45" s="78"/>
      <c r="AEZ45" s="78"/>
      <c r="AFA45" s="78"/>
      <c r="AFB45" s="78"/>
      <c r="AFC45" s="78"/>
      <c r="AFD45" s="78"/>
      <c r="AFE45" s="78"/>
      <c r="AFF45" s="78"/>
      <c r="AFG45" s="78"/>
      <c r="AFH45" s="78"/>
      <c r="AFI45" s="78"/>
      <c r="AFJ45" s="78"/>
      <c r="AFK45" s="78"/>
      <c r="AFL45" s="78"/>
      <c r="AFM45" s="78"/>
      <c r="AFN45" s="78"/>
      <c r="AFO45" s="78"/>
      <c r="AFP45" s="78"/>
      <c r="AFQ45" s="78"/>
      <c r="AFR45" s="78"/>
      <c r="AFS45" s="78"/>
      <c r="AFT45" s="78"/>
      <c r="AFU45" s="78"/>
      <c r="AFV45" s="78"/>
      <c r="AFW45" s="78"/>
      <c r="AFX45" s="78"/>
      <c r="AFY45" s="78"/>
      <c r="AFZ45" s="78"/>
      <c r="AGA45" s="78"/>
      <c r="AGB45" s="78"/>
      <c r="AGC45" s="78"/>
      <c r="AGD45" s="78"/>
      <c r="AGE45" s="78"/>
      <c r="AGF45" s="78"/>
      <c r="AGG45" s="78"/>
      <c r="AGH45" s="78"/>
      <c r="AGI45" s="78"/>
      <c r="AGJ45" s="78"/>
      <c r="AGK45" s="78"/>
      <c r="AGL45" s="78"/>
      <c r="AGM45" s="78"/>
      <c r="AGN45" s="78"/>
      <c r="AGO45" s="78"/>
      <c r="AGP45" s="78"/>
      <c r="AGQ45" s="78"/>
      <c r="AGR45" s="78"/>
      <c r="AGS45" s="78"/>
      <c r="AGT45" s="78"/>
      <c r="AGU45" s="78"/>
      <c r="AGV45" s="78"/>
      <c r="AGW45" s="78"/>
      <c r="AGX45" s="78"/>
      <c r="AGY45" s="78"/>
      <c r="AGZ45" s="78"/>
      <c r="AHA45" s="78"/>
      <c r="AHB45" s="78"/>
      <c r="AHC45" s="78"/>
      <c r="AHD45" s="78"/>
      <c r="AHE45" s="78"/>
      <c r="AHF45" s="78"/>
      <c r="AHG45" s="78"/>
      <c r="AHH45" s="78"/>
      <c r="AHI45" s="78"/>
      <c r="AHJ45" s="78"/>
      <c r="AHK45" s="78"/>
      <c r="AHL45" s="78"/>
      <c r="AHM45" s="78"/>
      <c r="AHN45" s="78"/>
      <c r="AHO45" s="78"/>
      <c r="AHP45" s="78"/>
      <c r="AHQ45" s="78"/>
      <c r="AHR45" s="78"/>
      <c r="AHS45" s="78"/>
      <c r="AHT45" s="78"/>
      <c r="AHU45" s="78"/>
      <c r="AHV45" s="78"/>
      <c r="AHW45" s="78"/>
      <c r="AHX45" s="78"/>
      <c r="AHY45" s="78"/>
      <c r="AHZ45" s="78"/>
      <c r="AIA45" s="78"/>
      <c r="AIB45" s="78"/>
      <c r="AIC45" s="78"/>
      <c r="AID45" s="78"/>
      <c r="AIE45" s="78"/>
      <c r="AIF45" s="78"/>
      <c r="AIG45" s="78"/>
      <c r="AIH45" s="78"/>
      <c r="AII45" s="78"/>
      <c r="AIJ45" s="78"/>
      <c r="AIK45" s="78"/>
      <c r="AIL45" s="78"/>
      <c r="AIM45" s="78"/>
      <c r="AIN45" s="78"/>
      <c r="AIO45" s="78"/>
      <c r="AIP45" s="78"/>
      <c r="AIQ45" s="78"/>
      <c r="AIR45" s="78"/>
      <c r="AIS45" s="78"/>
      <c r="AIT45" s="78"/>
      <c r="AIU45" s="78"/>
      <c r="AIV45" s="78"/>
      <c r="AIW45" s="78"/>
      <c r="AIX45" s="78"/>
      <c r="AIY45" s="78"/>
      <c r="AIZ45" s="78"/>
      <c r="AJA45" s="78"/>
      <c r="AJB45" s="78"/>
      <c r="AJC45" s="78"/>
      <c r="AJD45" s="78"/>
      <c r="AJE45" s="78"/>
      <c r="AJF45" s="78"/>
      <c r="AJG45" s="78"/>
      <c r="AJH45" s="78"/>
      <c r="AJI45" s="78"/>
      <c r="AJJ45" s="78"/>
      <c r="AJK45" s="78"/>
      <c r="AJL45" s="78"/>
      <c r="AJM45" s="78"/>
      <c r="AJN45" s="78"/>
      <c r="AJO45" s="78"/>
      <c r="AJP45" s="78"/>
      <c r="AJQ45" s="78"/>
      <c r="AJR45" s="78"/>
      <c r="AJS45" s="78"/>
      <c r="AJT45" s="78"/>
      <c r="AJU45" s="78"/>
      <c r="AJV45" s="78"/>
      <c r="AJW45" s="78"/>
      <c r="AJX45" s="78"/>
      <c r="AJY45" s="78"/>
      <c r="AJZ45" s="78"/>
      <c r="AKA45" s="78"/>
      <c r="AKB45" s="78"/>
      <c r="AKC45" s="78"/>
      <c r="AKD45" s="78"/>
      <c r="AKE45" s="78"/>
      <c r="AKF45" s="78"/>
      <c r="AKG45" s="78"/>
      <c r="AKH45" s="78"/>
      <c r="AKI45" s="78"/>
      <c r="AKJ45" s="78"/>
      <c r="AKK45" s="78"/>
      <c r="AKL45" s="78"/>
      <c r="AKM45" s="78"/>
      <c r="AKN45" s="78"/>
      <c r="AKO45" s="78"/>
      <c r="AKP45" s="78"/>
      <c r="AKQ45" s="78"/>
      <c r="AKR45" s="78"/>
      <c r="AKS45" s="78"/>
      <c r="AKT45" s="78"/>
      <c r="AKU45" s="78"/>
      <c r="AKV45" s="78"/>
      <c r="AKW45" s="78"/>
      <c r="AKX45" s="78"/>
      <c r="AKY45" s="78"/>
      <c r="AKZ45" s="78"/>
      <c r="ALA45" s="78"/>
      <c r="ALB45" s="78"/>
      <c r="ALC45" s="78"/>
      <c r="ALD45" s="78"/>
      <c r="ALE45" s="78"/>
      <c r="ALF45" s="78"/>
      <c r="ALG45" s="78"/>
      <c r="ALH45" s="78"/>
      <c r="ALI45" s="78"/>
      <c r="ALJ45" s="78"/>
      <c r="ALK45" s="78"/>
      <c r="ALL45" s="78"/>
      <c r="ALM45" s="78"/>
      <c r="ALN45" s="78"/>
      <c r="ALO45" s="78"/>
      <c r="ALP45" s="78"/>
      <c r="ALQ45" s="78"/>
      <c r="ALR45" s="78"/>
      <c r="ALS45" s="78"/>
      <c r="ALT45" s="78"/>
      <c r="ALU45" s="78"/>
      <c r="ALV45" s="78"/>
      <c r="ALW45" s="78"/>
      <c r="ALX45" s="78"/>
      <c r="ALY45" s="78"/>
      <c r="ALZ45" s="78"/>
      <c r="AMA45" s="78"/>
      <c r="AMB45" s="78"/>
      <c r="AMC45" s="78"/>
      <c r="AMD45" s="78"/>
      <c r="AME45" s="78"/>
      <c r="AMF45" s="78"/>
      <c r="AMG45" s="78"/>
      <c r="AMH45" s="78"/>
      <c r="AMI45" s="78"/>
      <c r="AMJ45" s="78"/>
    </row>
    <row r="46" spans="1:1024" s="80" customFormat="1" outlineLevel="1" x14ac:dyDescent="0.2">
      <c r="A46" s="81" t="s">
        <v>1081</v>
      </c>
      <c r="B46" s="86" t="s">
        <v>369</v>
      </c>
      <c r="C46" s="198" t="s">
        <v>14</v>
      </c>
      <c r="D46" s="91" t="s">
        <v>368</v>
      </c>
      <c r="E46" s="198" t="s">
        <v>196</v>
      </c>
      <c r="F46" s="83">
        <v>32.4</v>
      </c>
      <c r="G46" s="270">
        <v>0</v>
      </c>
      <c r="H46" s="83">
        <f t="shared" si="3"/>
        <v>0</v>
      </c>
      <c r="I46" s="199">
        <f t="shared" si="5"/>
        <v>0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  <c r="IW46" s="78"/>
      <c r="IX46" s="78"/>
      <c r="IY46" s="78"/>
      <c r="IZ46" s="78"/>
      <c r="JA46" s="78"/>
      <c r="JB46" s="78"/>
      <c r="JC46" s="78"/>
      <c r="JD46" s="78"/>
      <c r="JE46" s="78"/>
      <c r="JF46" s="78"/>
      <c r="JG46" s="78"/>
      <c r="JH46" s="78"/>
      <c r="JI46" s="78"/>
      <c r="JJ46" s="78"/>
      <c r="JK46" s="78"/>
      <c r="JL46" s="78"/>
      <c r="JM46" s="78"/>
      <c r="JN46" s="78"/>
      <c r="JO46" s="78"/>
      <c r="JP46" s="78"/>
      <c r="JQ46" s="78"/>
      <c r="JR46" s="78"/>
      <c r="JS46" s="78"/>
      <c r="JT46" s="78"/>
      <c r="JU46" s="78"/>
      <c r="JV46" s="78"/>
      <c r="JW46" s="78"/>
      <c r="JX46" s="78"/>
      <c r="JY46" s="78"/>
      <c r="JZ46" s="78"/>
      <c r="KA46" s="78"/>
      <c r="KB46" s="78"/>
      <c r="KC46" s="78"/>
      <c r="KD46" s="78"/>
      <c r="KE46" s="78"/>
      <c r="KF46" s="78"/>
      <c r="KG46" s="78"/>
      <c r="KH46" s="78"/>
      <c r="KI46" s="78"/>
      <c r="KJ46" s="78"/>
      <c r="KK46" s="78"/>
      <c r="KL46" s="78"/>
      <c r="KM46" s="78"/>
      <c r="KN46" s="78"/>
      <c r="KO46" s="78"/>
      <c r="KP46" s="78"/>
      <c r="KQ46" s="78"/>
      <c r="KR46" s="78"/>
      <c r="KS46" s="78"/>
      <c r="KT46" s="78"/>
      <c r="KU46" s="78"/>
      <c r="KV46" s="78"/>
      <c r="KW46" s="78"/>
      <c r="KX46" s="78"/>
      <c r="KY46" s="78"/>
      <c r="KZ46" s="78"/>
      <c r="LA46" s="78"/>
      <c r="LB46" s="78"/>
      <c r="LC46" s="78"/>
      <c r="LD46" s="78"/>
      <c r="LE46" s="78"/>
      <c r="LF46" s="78"/>
      <c r="LG46" s="78"/>
      <c r="LH46" s="78"/>
      <c r="LI46" s="78"/>
      <c r="LJ46" s="78"/>
      <c r="LK46" s="78"/>
      <c r="LL46" s="78"/>
      <c r="LM46" s="78"/>
      <c r="LN46" s="78"/>
      <c r="LO46" s="78"/>
      <c r="LP46" s="78"/>
      <c r="LQ46" s="78"/>
      <c r="LR46" s="78"/>
      <c r="LS46" s="78"/>
      <c r="LT46" s="78"/>
      <c r="LU46" s="78"/>
      <c r="LV46" s="78"/>
      <c r="LW46" s="78"/>
      <c r="LX46" s="78"/>
      <c r="LY46" s="78"/>
      <c r="LZ46" s="78"/>
      <c r="MA46" s="78"/>
      <c r="MB46" s="78"/>
      <c r="MC46" s="78"/>
      <c r="MD46" s="78"/>
      <c r="ME46" s="78"/>
      <c r="MF46" s="78"/>
      <c r="MG46" s="78"/>
      <c r="MH46" s="78"/>
      <c r="MI46" s="78"/>
      <c r="MJ46" s="78"/>
      <c r="MK46" s="78"/>
      <c r="ML46" s="78"/>
      <c r="MM46" s="78"/>
      <c r="MN46" s="78"/>
      <c r="MO46" s="78"/>
      <c r="MP46" s="78"/>
      <c r="MQ46" s="78"/>
      <c r="MR46" s="78"/>
      <c r="MS46" s="78"/>
      <c r="MT46" s="78"/>
      <c r="MU46" s="78"/>
      <c r="MV46" s="78"/>
      <c r="MW46" s="78"/>
      <c r="MX46" s="78"/>
      <c r="MY46" s="78"/>
      <c r="MZ46" s="78"/>
      <c r="NA46" s="78"/>
      <c r="NB46" s="78"/>
      <c r="NC46" s="78"/>
      <c r="ND46" s="78"/>
      <c r="NE46" s="78"/>
      <c r="NF46" s="78"/>
      <c r="NG46" s="78"/>
      <c r="NH46" s="78"/>
      <c r="NI46" s="78"/>
      <c r="NJ46" s="78"/>
      <c r="NK46" s="78"/>
      <c r="NL46" s="78"/>
      <c r="NM46" s="78"/>
      <c r="NN46" s="78"/>
      <c r="NO46" s="78"/>
      <c r="NP46" s="78"/>
      <c r="NQ46" s="78"/>
      <c r="NR46" s="78"/>
      <c r="NS46" s="78"/>
      <c r="NT46" s="78"/>
      <c r="NU46" s="78"/>
      <c r="NV46" s="78"/>
      <c r="NW46" s="78"/>
      <c r="NX46" s="78"/>
      <c r="NY46" s="78"/>
      <c r="NZ46" s="78"/>
      <c r="OA46" s="78"/>
      <c r="OB46" s="78"/>
      <c r="OC46" s="78"/>
      <c r="OD46" s="78"/>
      <c r="OE46" s="78"/>
      <c r="OF46" s="78"/>
      <c r="OG46" s="78"/>
      <c r="OH46" s="78"/>
      <c r="OI46" s="78"/>
      <c r="OJ46" s="78"/>
      <c r="OK46" s="78"/>
      <c r="OL46" s="78"/>
      <c r="OM46" s="78"/>
      <c r="ON46" s="78"/>
      <c r="OO46" s="78"/>
      <c r="OP46" s="78"/>
      <c r="OQ46" s="78"/>
      <c r="OR46" s="78"/>
      <c r="OS46" s="78"/>
      <c r="OT46" s="78"/>
      <c r="OU46" s="78"/>
      <c r="OV46" s="78"/>
      <c r="OW46" s="78"/>
      <c r="OX46" s="78"/>
      <c r="OY46" s="78"/>
      <c r="OZ46" s="78"/>
      <c r="PA46" s="78"/>
      <c r="PB46" s="78"/>
      <c r="PC46" s="78"/>
      <c r="PD46" s="78"/>
      <c r="PE46" s="78"/>
      <c r="PF46" s="78"/>
      <c r="PG46" s="78"/>
      <c r="PH46" s="78"/>
      <c r="PI46" s="78"/>
      <c r="PJ46" s="78"/>
      <c r="PK46" s="78"/>
      <c r="PL46" s="78"/>
      <c r="PM46" s="78"/>
      <c r="PN46" s="78"/>
      <c r="PO46" s="78"/>
      <c r="PP46" s="78"/>
      <c r="PQ46" s="78"/>
      <c r="PR46" s="78"/>
      <c r="PS46" s="78"/>
      <c r="PT46" s="78"/>
      <c r="PU46" s="78"/>
      <c r="PV46" s="78"/>
      <c r="PW46" s="78"/>
      <c r="PX46" s="78"/>
      <c r="PY46" s="78"/>
      <c r="PZ46" s="78"/>
      <c r="QA46" s="78"/>
      <c r="QB46" s="78"/>
      <c r="QC46" s="78"/>
      <c r="QD46" s="78"/>
      <c r="QE46" s="78"/>
      <c r="QF46" s="78"/>
      <c r="QG46" s="78"/>
      <c r="QH46" s="78"/>
      <c r="QI46" s="78"/>
      <c r="QJ46" s="78"/>
      <c r="QK46" s="78"/>
      <c r="QL46" s="78"/>
      <c r="QM46" s="78"/>
      <c r="QN46" s="78"/>
      <c r="QO46" s="78"/>
      <c r="QP46" s="78"/>
      <c r="QQ46" s="78"/>
      <c r="QR46" s="78"/>
      <c r="QS46" s="78"/>
      <c r="QT46" s="78"/>
      <c r="QU46" s="78"/>
      <c r="QV46" s="78"/>
      <c r="QW46" s="78"/>
      <c r="QX46" s="78"/>
      <c r="QY46" s="78"/>
      <c r="QZ46" s="78"/>
      <c r="RA46" s="78"/>
      <c r="RB46" s="78"/>
      <c r="RC46" s="78"/>
      <c r="RD46" s="78"/>
      <c r="RE46" s="78"/>
      <c r="RF46" s="78"/>
      <c r="RG46" s="78"/>
      <c r="RH46" s="78"/>
      <c r="RI46" s="78"/>
      <c r="RJ46" s="78"/>
      <c r="RK46" s="78"/>
      <c r="RL46" s="78"/>
      <c r="RM46" s="78"/>
      <c r="RN46" s="78"/>
      <c r="RO46" s="78"/>
      <c r="RP46" s="78"/>
      <c r="RQ46" s="78"/>
      <c r="RR46" s="78"/>
      <c r="RS46" s="78"/>
      <c r="RT46" s="78"/>
      <c r="RU46" s="78"/>
      <c r="RV46" s="78"/>
      <c r="RW46" s="78"/>
      <c r="RX46" s="78"/>
      <c r="RY46" s="78"/>
      <c r="RZ46" s="78"/>
      <c r="SA46" s="78"/>
      <c r="SB46" s="78"/>
      <c r="SC46" s="78"/>
      <c r="SD46" s="78"/>
      <c r="SE46" s="78"/>
      <c r="SF46" s="78"/>
      <c r="SG46" s="78"/>
      <c r="SH46" s="78"/>
      <c r="SI46" s="78"/>
      <c r="SJ46" s="78"/>
      <c r="SK46" s="78"/>
      <c r="SL46" s="78"/>
      <c r="SM46" s="78"/>
      <c r="SN46" s="78"/>
      <c r="SO46" s="78"/>
      <c r="SP46" s="78"/>
      <c r="SQ46" s="78"/>
      <c r="SR46" s="78"/>
      <c r="SS46" s="78"/>
      <c r="ST46" s="78"/>
      <c r="SU46" s="78"/>
      <c r="SV46" s="78"/>
      <c r="SW46" s="78"/>
      <c r="SX46" s="78"/>
      <c r="SY46" s="78"/>
      <c r="SZ46" s="78"/>
      <c r="TA46" s="78"/>
      <c r="TB46" s="78"/>
      <c r="TC46" s="78"/>
      <c r="TD46" s="78"/>
      <c r="TE46" s="78"/>
      <c r="TF46" s="78"/>
      <c r="TG46" s="78"/>
      <c r="TH46" s="78"/>
      <c r="TI46" s="78"/>
      <c r="TJ46" s="78"/>
      <c r="TK46" s="78"/>
      <c r="TL46" s="78"/>
      <c r="TM46" s="78"/>
      <c r="TN46" s="78"/>
      <c r="TO46" s="78"/>
      <c r="TP46" s="78"/>
      <c r="TQ46" s="78"/>
      <c r="TR46" s="78"/>
      <c r="TS46" s="78"/>
      <c r="TT46" s="78"/>
      <c r="TU46" s="78"/>
      <c r="TV46" s="78"/>
      <c r="TW46" s="78"/>
      <c r="TX46" s="78"/>
      <c r="TY46" s="78"/>
      <c r="TZ46" s="78"/>
      <c r="UA46" s="78"/>
      <c r="UB46" s="78"/>
      <c r="UC46" s="78"/>
      <c r="UD46" s="78"/>
      <c r="UE46" s="78"/>
      <c r="UF46" s="78"/>
      <c r="UG46" s="78"/>
      <c r="UH46" s="78"/>
      <c r="UI46" s="78"/>
      <c r="UJ46" s="78"/>
      <c r="UK46" s="78"/>
      <c r="UL46" s="78"/>
      <c r="UM46" s="78"/>
      <c r="UN46" s="78"/>
      <c r="UO46" s="78"/>
      <c r="UP46" s="78"/>
      <c r="UQ46" s="78"/>
      <c r="UR46" s="78"/>
      <c r="US46" s="78"/>
      <c r="UT46" s="78"/>
      <c r="UU46" s="78"/>
      <c r="UV46" s="78"/>
      <c r="UW46" s="78"/>
      <c r="UX46" s="78"/>
      <c r="UY46" s="78"/>
      <c r="UZ46" s="78"/>
      <c r="VA46" s="78"/>
      <c r="VB46" s="78"/>
      <c r="VC46" s="78"/>
      <c r="VD46" s="78"/>
      <c r="VE46" s="78"/>
      <c r="VF46" s="78"/>
      <c r="VG46" s="78"/>
      <c r="VH46" s="78"/>
      <c r="VI46" s="78"/>
      <c r="VJ46" s="78"/>
      <c r="VK46" s="78"/>
      <c r="VL46" s="78"/>
      <c r="VM46" s="78"/>
      <c r="VN46" s="78"/>
      <c r="VO46" s="78"/>
      <c r="VP46" s="78"/>
      <c r="VQ46" s="78"/>
      <c r="VR46" s="78"/>
      <c r="VS46" s="78"/>
      <c r="VT46" s="78"/>
      <c r="VU46" s="78"/>
      <c r="VV46" s="78"/>
      <c r="VW46" s="78"/>
      <c r="VX46" s="78"/>
      <c r="VY46" s="78"/>
      <c r="VZ46" s="78"/>
      <c r="WA46" s="78"/>
      <c r="WB46" s="78"/>
      <c r="WC46" s="78"/>
      <c r="WD46" s="78"/>
      <c r="WE46" s="78"/>
      <c r="WF46" s="78"/>
      <c r="WG46" s="78"/>
      <c r="WH46" s="78"/>
      <c r="WI46" s="78"/>
      <c r="WJ46" s="78"/>
      <c r="WK46" s="78"/>
      <c r="WL46" s="78"/>
      <c r="WM46" s="78"/>
      <c r="WN46" s="78"/>
      <c r="WO46" s="78"/>
      <c r="WP46" s="78"/>
      <c r="WQ46" s="78"/>
      <c r="WR46" s="78"/>
      <c r="WS46" s="78"/>
      <c r="WT46" s="78"/>
      <c r="WU46" s="78"/>
      <c r="WV46" s="78"/>
      <c r="WW46" s="78"/>
      <c r="WX46" s="78"/>
      <c r="WY46" s="78"/>
      <c r="WZ46" s="78"/>
      <c r="XA46" s="78"/>
      <c r="XB46" s="78"/>
      <c r="XC46" s="78"/>
      <c r="XD46" s="78"/>
      <c r="XE46" s="78"/>
      <c r="XF46" s="78"/>
      <c r="XG46" s="78"/>
      <c r="XH46" s="78"/>
      <c r="XI46" s="78"/>
      <c r="XJ46" s="78"/>
      <c r="XK46" s="78"/>
      <c r="XL46" s="78"/>
      <c r="XM46" s="78"/>
      <c r="XN46" s="78"/>
      <c r="XO46" s="78"/>
      <c r="XP46" s="78"/>
      <c r="XQ46" s="78"/>
      <c r="XR46" s="78"/>
      <c r="XS46" s="78"/>
      <c r="XT46" s="78"/>
      <c r="XU46" s="78"/>
      <c r="XV46" s="78"/>
      <c r="XW46" s="78"/>
      <c r="XX46" s="78"/>
      <c r="XY46" s="78"/>
      <c r="XZ46" s="78"/>
      <c r="YA46" s="78"/>
      <c r="YB46" s="78"/>
      <c r="YC46" s="78"/>
      <c r="YD46" s="78"/>
      <c r="YE46" s="78"/>
      <c r="YF46" s="78"/>
      <c r="YG46" s="78"/>
      <c r="YH46" s="78"/>
      <c r="YI46" s="78"/>
      <c r="YJ46" s="78"/>
      <c r="YK46" s="78"/>
      <c r="YL46" s="78"/>
      <c r="YM46" s="78"/>
      <c r="YN46" s="78"/>
      <c r="YO46" s="78"/>
      <c r="YP46" s="78"/>
      <c r="YQ46" s="78"/>
      <c r="YR46" s="78"/>
      <c r="YS46" s="78"/>
      <c r="YT46" s="78"/>
      <c r="YU46" s="78"/>
      <c r="YV46" s="78"/>
      <c r="YW46" s="78"/>
      <c r="YX46" s="78"/>
      <c r="YY46" s="78"/>
      <c r="YZ46" s="78"/>
      <c r="ZA46" s="78"/>
      <c r="ZB46" s="78"/>
      <c r="ZC46" s="78"/>
      <c r="ZD46" s="78"/>
      <c r="ZE46" s="78"/>
      <c r="ZF46" s="78"/>
      <c r="ZG46" s="78"/>
      <c r="ZH46" s="78"/>
      <c r="ZI46" s="78"/>
      <c r="ZJ46" s="78"/>
      <c r="ZK46" s="78"/>
      <c r="ZL46" s="78"/>
      <c r="ZM46" s="78"/>
      <c r="ZN46" s="78"/>
      <c r="ZO46" s="78"/>
      <c r="ZP46" s="78"/>
      <c r="ZQ46" s="78"/>
      <c r="ZR46" s="78"/>
      <c r="ZS46" s="78"/>
      <c r="ZT46" s="78"/>
      <c r="ZU46" s="78"/>
      <c r="ZV46" s="78"/>
      <c r="ZW46" s="78"/>
      <c r="ZX46" s="78"/>
      <c r="ZY46" s="78"/>
      <c r="ZZ46" s="78"/>
      <c r="AAA46" s="78"/>
      <c r="AAB46" s="78"/>
      <c r="AAC46" s="78"/>
      <c r="AAD46" s="78"/>
      <c r="AAE46" s="78"/>
      <c r="AAF46" s="78"/>
      <c r="AAG46" s="78"/>
      <c r="AAH46" s="78"/>
      <c r="AAI46" s="78"/>
      <c r="AAJ46" s="78"/>
      <c r="AAK46" s="78"/>
      <c r="AAL46" s="78"/>
      <c r="AAM46" s="78"/>
      <c r="AAN46" s="78"/>
      <c r="AAO46" s="78"/>
      <c r="AAP46" s="78"/>
      <c r="AAQ46" s="78"/>
      <c r="AAR46" s="78"/>
      <c r="AAS46" s="78"/>
      <c r="AAT46" s="78"/>
      <c r="AAU46" s="78"/>
      <c r="AAV46" s="78"/>
      <c r="AAW46" s="78"/>
      <c r="AAX46" s="78"/>
      <c r="AAY46" s="78"/>
      <c r="AAZ46" s="78"/>
      <c r="ABA46" s="78"/>
      <c r="ABB46" s="78"/>
      <c r="ABC46" s="78"/>
      <c r="ABD46" s="78"/>
      <c r="ABE46" s="78"/>
      <c r="ABF46" s="78"/>
      <c r="ABG46" s="78"/>
      <c r="ABH46" s="78"/>
      <c r="ABI46" s="78"/>
      <c r="ABJ46" s="78"/>
      <c r="ABK46" s="78"/>
      <c r="ABL46" s="78"/>
      <c r="ABM46" s="78"/>
      <c r="ABN46" s="78"/>
      <c r="ABO46" s="78"/>
      <c r="ABP46" s="78"/>
      <c r="ABQ46" s="78"/>
      <c r="ABR46" s="78"/>
      <c r="ABS46" s="78"/>
      <c r="ABT46" s="78"/>
      <c r="ABU46" s="78"/>
      <c r="ABV46" s="78"/>
      <c r="ABW46" s="78"/>
      <c r="ABX46" s="78"/>
      <c r="ABY46" s="78"/>
      <c r="ABZ46" s="78"/>
      <c r="ACA46" s="78"/>
      <c r="ACB46" s="78"/>
      <c r="ACC46" s="78"/>
      <c r="ACD46" s="78"/>
      <c r="ACE46" s="78"/>
      <c r="ACF46" s="78"/>
      <c r="ACG46" s="78"/>
      <c r="ACH46" s="78"/>
      <c r="ACI46" s="78"/>
      <c r="ACJ46" s="78"/>
      <c r="ACK46" s="78"/>
      <c r="ACL46" s="78"/>
      <c r="ACM46" s="78"/>
      <c r="ACN46" s="78"/>
      <c r="ACO46" s="78"/>
      <c r="ACP46" s="78"/>
      <c r="ACQ46" s="78"/>
      <c r="ACR46" s="78"/>
      <c r="ACS46" s="78"/>
      <c r="ACT46" s="78"/>
      <c r="ACU46" s="78"/>
      <c r="ACV46" s="78"/>
      <c r="ACW46" s="78"/>
      <c r="ACX46" s="78"/>
      <c r="ACY46" s="78"/>
      <c r="ACZ46" s="78"/>
      <c r="ADA46" s="78"/>
      <c r="ADB46" s="78"/>
      <c r="ADC46" s="78"/>
      <c r="ADD46" s="78"/>
      <c r="ADE46" s="78"/>
      <c r="ADF46" s="78"/>
      <c r="ADG46" s="78"/>
      <c r="ADH46" s="78"/>
      <c r="ADI46" s="78"/>
      <c r="ADJ46" s="78"/>
      <c r="ADK46" s="78"/>
      <c r="ADL46" s="78"/>
      <c r="ADM46" s="78"/>
      <c r="ADN46" s="78"/>
      <c r="ADO46" s="78"/>
      <c r="ADP46" s="78"/>
      <c r="ADQ46" s="78"/>
      <c r="ADR46" s="78"/>
      <c r="ADS46" s="78"/>
      <c r="ADT46" s="78"/>
      <c r="ADU46" s="78"/>
      <c r="ADV46" s="78"/>
      <c r="ADW46" s="78"/>
      <c r="ADX46" s="78"/>
      <c r="ADY46" s="78"/>
      <c r="ADZ46" s="78"/>
      <c r="AEA46" s="78"/>
      <c r="AEB46" s="78"/>
      <c r="AEC46" s="78"/>
      <c r="AED46" s="78"/>
      <c r="AEE46" s="78"/>
      <c r="AEF46" s="78"/>
      <c r="AEG46" s="78"/>
      <c r="AEH46" s="78"/>
      <c r="AEI46" s="78"/>
      <c r="AEJ46" s="78"/>
      <c r="AEK46" s="78"/>
      <c r="AEL46" s="78"/>
      <c r="AEM46" s="78"/>
      <c r="AEN46" s="78"/>
      <c r="AEO46" s="78"/>
      <c r="AEP46" s="78"/>
      <c r="AEQ46" s="78"/>
      <c r="AER46" s="78"/>
      <c r="AES46" s="78"/>
      <c r="AET46" s="78"/>
      <c r="AEU46" s="78"/>
      <c r="AEV46" s="78"/>
      <c r="AEW46" s="78"/>
      <c r="AEX46" s="78"/>
      <c r="AEY46" s="78"/>
      <c r="AEZ46" s="78"/>
      <c r="AFA46" s="78"/>
      <c r="AFB46" s="78"/>
      <c r="AFC46" s="78"/>
      <c r="AFD46" s="78"/>
      <c r="AFE46" s="78"/>
      <c r="AFF46" s="78"/>
      <c r="AFG46" s="78"/>
      <c r="AFH46" s="78"/>
      <c r="AFI46" s="78"/>
      <c r="AFJ46" s="78"/>
      <c r="AFK46" s="78"/>
      <c r="AFL46" s="78"/>
      <c r="AFM46" s="78"/>
      <c r="AFN46" s="78"/>
      <c r="AFO46" s="78"/>
      <c r="AFP46" s="78"/>
      <c r="AFQ46" s="78"/>
      <c r="AFR46" s="78"/>
      <c r="AFS46" s="78"/>
      <c r="AFT46" s="78"/>
      <c r="AFU46" s="78"/>
      <c r="AFV46" s="78"/>
      <c r="AFW46" s="78"/>
      <c r="AFX46" s="78"/>
      <c r="AFY46" s="78"/>
      <c r="AFZ46" s="78"/>
      <c r="AGA46" s="78"/>
      <c r="AGB46" s="78"/>
      <c r="AGC46" s="78"/>
      <c r="AGD46" s="78"/>
      <c r="AGE46" s="78"/>
      <c r="AGF46" s="78"/>
      <c r="AGG46" s="78"/>
      <c r="AGH46" s="78"/>
      <c r="AGI46" s="78"/>
      <c r="AGJ46" s="78"/>
      <c r="AGK46" s="78"/>
      <c r="AGL46" s="78"/>
      <c r="AGM46" s="78"/>
      <c r="AGN46" s="78"/>
      <c r="AGO46" s="78"/>
      <c r="AGP46" s="78"/>
      <c r="AGQ46" s="78"/>
      <c r="AGR46" s="78"/>
      <c r="AGS46" s="78"/>
      <c r="AGT46" s="78"/>
      <c r="AGU46" s="78"/>
      <c r="AGV46" s="78"/>
      <c r="AGW46" s="78"/>
      <c r="AGX46" s="78"/>
      <c r="AGY46" s="78"/>
      <c r="AGZ46" s="78"/>
      <c r="AHA46" s="78"/>
      <c r="AHB46" s="78"/>
      <c r="AHC46" s="78"/>
      <c r="AHD46" s="78"/>
      <c r="AHE46" s="78"/>
      <c r="AHF46" s="78"/>
      <c r="AHG46" s="78"/>
      <c r="AHH46" s="78"/>
      <c r="AHI46" s="78"/>
      <c r="AHJ46" s="78"/>
      <c r="AHK46" s="78"/>
      <c r="AHL46" s="78"/>
      <c r="AHM46" s="78"/>
      <c r="AHN46" s="78"/>
      <c r="AHO46" s="78"/>
      <c r="AHP46" s="78"/>
      <c r="AHQ46" s="78"/>
      <c r="AHR46" s="78"/>
      <c r="AHS46" s="78"/>
      <c r="AHT46" s="78"/>
      <c r="AHU46" s="78"/>
      <c r="AHV46" s="78"/>
      <c r="AHW46" s="78"/>
      <c r="AHX46" s="78"/>
      <c r="AHY46" s="78"/>
      <c r="AHZ46" s="78"/>
      <c r="AIA46" s="78"/>
      <c r="AIB46" s="78"/>
      <c r="AIC46" s="78"/>
      <c r="AID46" s="78"/>
      <c r="AIE46" s="78"/>
      <c r="AIF46" s="78"/>
      <c r="AIG46" s="78"/>
      <c r="AIH46" s="78"/>
      <c r="AII46" s="78"/>
      <c r="AIJ46" s="78"/>
      <c r="AIK46" s="78"/>
      <c r="AIL46" s="78"/>
      <c r="AIM46" s="78"/>
      <c r="AIN46" s="78"/>
      <c r="AIO46" s="78"/>
      <c r="AIP46" s="78"/>
      <c r="AIQ46" s="78"/>
      <c r="AIR46" s="78"/>
      <c r="AIS46" s="78"/>
      <c r="AIT46" s="78"/>
      <c r="AIU46" s="78"/>
      <c r="AIV46" s="78"/>
      <c r="AIW46" s="78"/>
      <c r="AIX46" s="78"/>
      <c r="AIY46" s="78"/>
      <c r="AIZ46" s="78"/>
      <c r="AJA46" s="78"/>
      <c r="AJB46" s="78"/>
      <c r="AJC46" s="78"/>
      <c r="AJD46" s="78"/>
      <c r="AJE46" s="78"/>
      <c r="AJF46" s="78"/>
      <c r="AJG46" s="78"/>
      <c r="AJH46" s="78"/>
      <c r="AJI46" s="78"/>
      <c r="AJJ46" s="78"/>
      <c r="AJK46" s="78"/>
      <c r="AJL46" s="78"/>
      <c r="AJM46" s="78"/>
      <c r="AJN46" s="78"/>
      <c r="AJO46" s="78"/>
      <c r="AJP46" s="78"/>
      <c r="AJQ46" s="78"/>
      <c r="AJR46" s="78"/>
      <c r="AJS46" s="78"/>
      <c r="AJT46" s="78"/>
      <c r="AJU46" s="78"/>
      <c r="AJV46" s="78"/>
      <c r="AJW46" s="78"/>
      <c r="AJX46" s="78"/>
      <c r="AJY46" s="78"/>
      <c r="AJZ46" s="78"/>
      <c r="AKA46" s="78"/>
      <c r="AKB46" s="78"/>
      <c r="AKC46" s="78"/>
      <c r="AKD46" s="78"/>
      <c r="AKE46" s="78"/>
      <c r="AKF46" s="78"/>
      <c r="AKG46" s="78"/>
      <c r="AKH46" s="78"/>
      <c r="AKI46" s="78"/>
      <c r="AKJ46" s="78"/>
      <c r="AKK46" s="78"/>
      <c r="AKL46" s="78"/>
      <c r="AKM46" s="78"/>
      <c r="AKN46" s="78"/>
      <c r="AKO46" s="78"/>
      <c r="AKP46" s="78"/>
      <c r="AKQ46" s="78"/>
      <c r="AKR46" s="78"/>
      <c r="AKS46" s="78"/>
      <c r="AKT46" s="78"/>
      <c r="AKU46" s="78"/>
      <c r="AKV46" s="78"/>
      <c r="AKW46" s="78"/>
      <c r="AKX46" s="78"/>
      <c r="AKY46" s="78"/>
      <c r="AKZ46" s="78"/>
      <c r="ALA46" s="78"/>
      <c r="ALB46" s="78"/>
      <c r="ALC46" s="78"/>
      <c r="ALD46" s="78"/>
      <c r="ALE46" s="78"/>
      <c r="ALF46" s="78"/>
      <c r="ALG46" s="78"/>
      <c r="ALH46" s="78"/>
      <c r="ALI46" s="78"/>
      <c r="ALJ46" s="78"/>
      <c r="ALK46" s="78"/>
      <c r="ALL46" s="78"/>
      <c r="ALM46" s="78"/>
      <c r="ALN46" s="78"/>
      <c r="ALO46" s="78"/>
      <c r="ALP46" s="78"/>
      <c r="ALQ46" s="78"/>
      <c r="ALR46" s="78"/>
      <c r="ALS46" s="78"/>
      <c r="ALT46" s="78"/>
      <c r="ALU46" s="78"/>
      <c r="ALV46" s="78"/>
      <c r="ALW46" s="78"/>
      <c r="ALX46" s="78"/>
      <c r="ALY46" s="78"/>
      <c r="ALZ46" s="78"/>
      <c r="AMA46" s="78"/>
      <c r="AMB46" s="78"/>
      <c r="AMC46" s="78"/>
      <c r="AMD46" s="78"/>
      <c r="AME46" s="78"/>
      <c r="AMF46" s="78"/>
      <c r="AMG46" s="78"/>
      <c r="AMH46" s="78"/>
      <c r="AMI46" s="78"/>
      <c r="AMJ46" s="78"/>
    </row>
    <row r="47" spans="1:1024" s="80" customFormat="1" outlineLevel="1" x14ac:dyDescent="0.2">
      <c r="A47" s="81" t="s">
        <v>1082</v>
      </c>
      <c r="B47" s="86">
        <v>29</v>
      </c>
      <c r="C47" s="198" t="s">
        <v>37</v>
      </c>
      <c r="D47" s="91" t="s">
        <v>375</v>
      </c>
      <c r="E47" s="198" t="s">
        <v>196</v>
      </c>
      <c r="F47" s="83">
        <v>573.65</v>
      </c>
      <c r="G47" s="270">
        <v>0</v>
      </c>
      <c r="H47" s="83">
        <f t="shared" si="3"/>
        <v>0</v>
      </c>
      <c r="I47" s="199">
        <f t="shared" si="5"/>
        <v>0</v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8"/>
      <c r="JA47" s="78"/>
      <c r="JB47" s="78"/>
      <c r="JC47" s="78"/>
      <c r="JD47" s="78"/>
      <c r="JE47" s="78"/>
      <c r="JF47" s="78"/>
      <c r="JG47" s="78"/>
      <c r="JH47" s="78"/>
      <c r="JI47" s="78"/>
      <c r="JJ47" s="78"/>
      <c r="JK47" s="78"/>
      <c r="JL47" s="78"/>
      <c r="JM47" s="78"/>
      <c r="JN47" s="78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8"/>
      <c r="KQ47" s="78"/>
      <c r="KR47" s="78"/>
      <c r="KS47" s="78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8"/>
      <c r="LE47" s="78"/>
      <c r="LF47" s="78"/>
      <c r="LG47" s="78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8"/>
      <c r="LS47" s="78"/>
      <c r="LT47" s="78"/>
      <c r="LU47" s="78"/>
      <c r="LV47" s="78"/>
      <c r="LW47" s="78"/>
      <c r="LX47" s="78"/>
      <c r="LY47" s="78"/>
      <c r="LZ47" s="78"/>
      <c r="MA47" s="78"/>
      <c r="MB47" s="78"/>
      <c r="MC47" s="78"/>
      <c r="MD47" s="78"/>
      <c r="ME47" s="78"/>
      <c r="MF47" s="78"/>
      <c r="MG47" s="78"/>
      <c r="MH47" s="78"/>
      <c r="MI47" s="78"/>
      <c r="MJ47" s="78"/>
      <c r="MK47" s="78"/>
      <c r="ML47" s="78"/>
      <c r="MM47" s="78"/>
      <c r="MN47" s="78"/>
      <c r="MO47" s="78"/>
      <c r="MP47" s="78"/>
      <c r="MQ47" s="78"/>
      <c r="MR47" s="78"/>
      <c r="MS47" s="78"/>
      <c r="MT47" s="78"/>
      <c r="MU47" s="78"/>
      <c r="MV47" s="78"/>
      <c r="MW47" s="78"/>
      <c r="MX47" s="78"/>
      <c r="MY47" s="78"/>
      <c r="MZ47" s="78"/>
      <c r="NA47" s="78"/>
      <c r="NB47" s="78"/>
      <c r="NC47" s="78"/>
      <c r="ND47" s="78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8"/>
      <c r="NS47" s="78"/>
      <c r="NT47" s="78"/>
      <c r="NU47" s="78"/>
      <c r="NV47" s="78"/>
      <c r="NW47" s="78"/>
      <c r="NX47" s="78"/>
      <c r="NY47" s="78"/>
      <c r="NZ47" s="78"/>
      <c r="OA47" s="78"/>
      <c r="OB47" s="78"/>
      <c r="OC47" s="78"/>
      <c r="OD47" s="78"/>
      <c r="OE47" s="78"/>
      <c r="OF47" s="78"/>
      <c r="OG47" s="78"/>
      <c r="OH47" s="78"/>
      <c r="OI47" s="78"/>
      <c r="OJ47" s="78"/>
      <c r="OK47" s="78"/>
      <c r="OL47" s="78"/>
      <c r="OM47" s="78"/>
      <c r="ON47" s="78"/>
      <c r="OO47" s="78"/>
      <c r="OP47" s="78"/>
      <c r="OQ47" s="78"/>
      <c r="OR47" s="78"/>
      <c r="OS47" s="78"/>
      <c r="OT47" s="78"/>
      <c r="OU47" s="78"/>
      <c r="OV47" s="78"/>
      <c r="OW47" s="78"/>
      <c r="OX47" s="78"/>
      <c r="OY47" s="78"/>
      <c r="OZ47" s="78"/>
      <c r="PA47" s="78"/>
      <c r="PB47" s="78"/>
      <c r="PC47" s="78"/>
      <c r="PD47" s="78"/>
      <c r="PE47" s="78"/>
      <c r="PF47" s="78"/>
      <c r="PG47" s="78"/>
      <c r="PH47" s="78"/>
      <c r="PI47" s="78"/>
      <c r="PJ47" s="78"/>
      <c r="PK47" s="78"/>
      <c r="PL47" s="78"/>
      <c r="PM47" s="78"/>
      <c r="PN47" s="78"/>
      <c r="PO47" s="78"/>
      <c r="PP47" s="78"/>
      <c r="PQ47" s="78"/>
      <c r="PR47" s="78"/>
      <c r="PS47" s="78"/>
      <c r="PT47" s="78"/>
      <c r="PU47" s="78"/>
      <c r="PV47" s="78"/>
      <c r="PW47" s="78"/>
      <c r="PX47" s="78"/>
      <c r="PY47" s="78"/>
      <c r="PZ47" s="78"/>
      <c r="QA47" s="78"/>
      <c r="QB47" s="78"/>
      <c r="QC47" s="78"/>
      <c r="QD47" s="78"/>
      <c r="QE47" s="78"/>
      <c r="QF47" s="78"/>
      <c r="QG47" s="78"/>
      <c r="QH47" s="78"/>
      <c r="QI47" s="78"/>
      <c r="QJ47" s="78"/>
      <c r="QK47" s="78"/>
      <c r="QL47" s="78"/>
      <c r="QM47" s="78"/>
      <c r="QN47" s="78"/>
      <c r="QO47" s="78"/>
      <c r="QP47" s="78"/>
      <c r="QQ47" s="78"/>
      <c r="QR47" s="78"/>
      <c r="QS47" s="78"/>
      <c r="QT47" s="78"/>
      <c r="QU47" s="78"/>
      <c r="QV47" s="78"/>
      <c r="QW47" s="78"/>
      <c r="QX47" s="78"/>
      <c r="QY47" s="78"/>
      <c r="QZ47" s="78"/>
      <c r="RA47" s="78"/>
      <c r="RB47" s="78"/>
      <c r="RC47" s="78"/>
      <c r="RD47" s="78"/>
      <c r="RE47" s="78"/>
      <c r="RF47" s="78"/>
      <c r="RG47" s="78"/>
      <c r="RH47" s="78"/>
      <c r="RI47" s="78"/>
      <c r="RJ47" s="78"/>
      <c r="RK47" s="78"/>
      <c r="RL47" s="78"/>
      <c r="RM47" s="78"/>
      <c r="RN47" s="78"/>
      <c r="RO47" s="78"/>
      <c r="RP47" s="78"/>
      <c r="RQ47" s="78"/>
      <c r="RR47" s="78"/>
      <c r="RS47" s="78"/>
      <c r="RT47" s="78"/>
      <c r="RU47" s="78"/>
      <c r="RV47" s="78"/>
      <c r="RW47" s="78"/>
      <c r="RX47" s="78"/>
      <c r="RY47" s="78"/>
      <c r="RZ47" s="78"/>
      <c r="SA47" s="78"/>
      <c r="SB47" s="78"/>
      <c r="SC47" s="78"/>
      <c r="SD47" s="78"/>
      <c r="SE47" s="78"/>
      <c r="SF47" s="78"/>
      <c r="SG47" s="78"/>
      <c r="SH47" s="78"/>
      <c r="SI47" s="78"/>
      <c r="SJ47" s="78"/>
      <c r="SK47" s="78"/>
      <c r="SL47" s="78"/>
      <c r="SM47" s="78"/>
      <c r="SN47" s="78"/>
      <c r="SO47" s="78"/>
      <c r="SP47" s="78"/>
      <c r="SQ47" s="78"/>
      <c r="SR47" s="78"/>
      <c r="SS47" s="78"/>
      <c r="ST47" s="78"/>
      <c r="SU47" s="78"/>
      <c r="SV47" s="78"/>
      <c r="SW47" s="78"/>
      <c r="SX47" s="78"/>
      <c r="SY47" s="78"/>
      <c r="SZ47" s="78"/>
      <c r="TA47" s="78"/>
      <c r="TB47" s="78"/>
      <c r="TC47" s="78"/>
      <c r="TD47" s="78"/>
      <c r="TE47" s="78"/>
      <c r="TF47" s="78"/>
      <c r="TG47" s="78"/>
      <c r="TH47" s="78"/>
      <c r="TI47" s="78"/>
      <c r="TJ47" s="78"/>
      <c r="TK47" s="78"/>
      <c r="TL47" s="78"/>
      <c r="TM47" s="78"/>
      <c r="TN47" s="78"/>
      <c r="TO47" s="78"/>
      <c r="TP47" s="78"/>
      <c r="TQ47" s="78"/>
      <c r="TR47" s="78"/>
      <c r="TS47" s="78"/>
      <c r="TT47" s="78"/>
      <c r="TU47" s="78"/>
      <c r="TV47" s="78"/>
      <c r="TW47" s="78"/>
      <c r="TX47" s="78"/>
      <c r="TY47" s="78"/>
      <c r="TZ47" s="78"/>
      <c r="UA47" s="78"/>
      <c r="UB47" s="78"/>
      <c r="UC47" s="78"/>
      <c r="UD47" s="78"/>
      <c r="UE47" s="78"/>
      <c r="UF47" s="78"/>
      <c r="UG47" s="78"/>
      <c r="UH47" s="78"/>
      <c r="UI47" s="78"/>
      <c r="UJ47" s="78"/>
      <c r="UK47" s="78"/>
      <c r="UL47" s="78"/>
      <c r="UM47" s="78"/>
      <c r="UN47" s="78"/>
      <c r="UO47" s="78"/>
      <c r="UP47" s="78"/>
      <c r="UQ47" s="78"/>
      <c r="UR47" s="78"/>
      <c r="US47" s="78"/>
      <c r="UT47" s="78"/>
      <c r="UU47" s="78"/>
      <c r="UV47" s="78"/>
      <c r="UW47" s="78"/>
      <c r="UX47" s="78"/>
      <c r="UY47" s="78"/>
      <c r="UZ47" s="78"/>
      <c r="VA47" s="78"/>
      <c r="VB47" s="78"/>
      <c r="VC47" s="78"/>
      <c r="VD47" s="78"/>
      <c r="VE47" s="78"/>
      <c r="VF47" s="78"/>
      <c r="VG47" s="78"/>
      <c r="VH47" s="78"/>
      <c r="VI47" s="78"/>
      <c r="VJ47" s="78"/>
      <c r="VK47" s="78"/>
      <c r="VL47" s="78"/>
      <c r="VM47" s="78"/>
      <c r="VN47" s="78"/>
      <c r="VO47" s="78"/>
      <c r="VP47" s="78"/>
      <c r="VQ47" s="78"/>
      <c r="VR47" s="78"/>
      <c r="VS47" s="78"/>
      <c r="VT47" s="78"/>
      <c r="VU47" s="78"/>
      <c r="VV47" s="78"/>
      <c r="VW47" s="78"/>
      <c r="VX47" s="78"/>
      <c r="VY47" s="78"/>
      <c r="VZ47" s="78"/>
      <c r="WA47" s="78"/>
      <c r="WB47" s="78"/>
      <c r="WC47" s="78"/>
      <c r="WD47" s="78"/>
      <c r="WE47" s="78"/>
      <c r="WF47" s="78"/>
      <c r="WG47" s="78"/>
      <c r="WH47" s="78"/>
      <c r="WI47" s="78"/>
      <c r="WJ47" s="78"/>
      <c r="WK47" s="78"/>
      <c r="WL47" s="78"/>
      <c r="WM47" s="78"/>
      <c r="WN47" s="78"/>
      <c r="WO47" s="78"/>
      <c r="WP47" s="78"/>
      <c r="WQ47" s="78"/>
      <c r="WR47" s="78"/>
      <c r="WS47" s="78"/>
      <c r="WT47" s="78"/>
      <c r="WU47" s="78"/>
      <c r="WV47" s="78"/>
      <c r="WW47" s="78"/>
      <c r="WX47" s="78"/>
      <c r="WY47" s="78"/>
      <c r="WZ47" s="78"/>
      <c r="XA47" s="78"/>
      <c r="XB47" s="78"/>
      <c r="XC47" s="78"/>
      <c r="XD47" s="78"/>
      <c r="XE47" s="78"/>
      <c r="XF47" s="78"/>
      <c r="XG47" s="78"/>
      <c r="XH47" s="78"/>
      <c r="XI47" s="78"/>
      <c r="XJ47" s="78"/>
      <c r="XK47" s="78"/>
      <c r="XL47" s="78"/>
      <c r="XM47" s="78"/>
      <c r="XN47" s="78"/>
      <c r="XO47" s="78"/>
      <c r="XP47" s="78"/>
      <c r="XQ47" s="78"/>
      <c r="XR47" s="78"/>
      <c r="XS47" s="78"/>
      <c r="XT47" s="78"/>
      <c r="XU47" s="78"/>
      <c r="XV47" s="78"/>
      <c r="XW47" s="78"/>
      <c r="XX47" s="78"/>
      <c r="XY47" s="78"/>
      <c r="XZ47" s="78"/>
      <c r="YA47" s="78"/>
      <c r="YB47" s="78"/>
      <c r="YC47" s="78"/>
      <c r="YD47" s="78"/>
      <c r="YE47" s="78"/>
      <c r="YF47" s="78"/>
      <c r="YG47" s="78"/>
      <c r="YH47" s="78"/>
      <c r="YI47" s="78"/>
      <c r="YJ47" s="78"/>
      <c r="YK47" s="78"/>
      <c r="YL47" s="78"/>
      <c r="YM47" s="78"/>
      <c r="YN47" s="78"/>
      <c r="YO47" s="78"/>
      <c r="YP47" s="78"/>
      <c r="YQ47" s="78"/>
      <c r="YR47" s="78"/>
      <c r="YS47" s="78"/>
      <c r="YT47" s="78"/>
      <c r="YU47" s="78"/>
      <c r="YV47" s="78"/>
      <c r="YW47" s="78"/>
      <c r="YX47" s="78"/>
      <c r="YY47" s="78"/>
      <c r="YZ47" s="78"/>
      <c r="ZA47" s="78"/>
      <c r="ZB47" s="78"/>
      <c r="ZC47" s="78"/>
      <c r="ZD47" s="78"/>
      <c r="ZE47" s="78"/>
      <c r="ZF47" s="78"/>
      <c r="ZG47" s="78"/>
      <c r="ZH47" s="78"/>
      <c r="ZI47" s="78"/>
      <c r="ZJ47" s="78"/>
      <c r="ZK47" s="78"/>
      <c r="ZL47" s="78"/>
      <c r="ZM47" s="78"/>
      <c r="ZN47" s="78"/>
      <c r="ZO47" s="78"/>
      <c r="ZP47" s="78"/>
      <c r="ZQ47" s="78"/>
      <c r="ZR47" s="78"/>
      <c r="ZS47" s="78"/>
      <c r="ZT47" s="78"/>
      <c r="ZU47" s="78"/>
      <c r="ZV47" s="78"/>
      <c r="ZW47" s="78"/>
      <c r="ZX47" s="78"/>
      <c r="ZY47" s="78"/>
      <c r="ZZ47" s="78"/>
      <c r="AAA47" s="78"/>
      <c r="AAB47" s="78"/>
      <c r="AAC47" s="78"/>
      <c r="AAD47" s="78"/>
      <c r="AAE47" s="78"/>
      <c r="AAF47" s="78"/>
      <c r="AAG47" s="78"/>
      <c r="AAH47" s="78"/>
      <c r="AAI47" s="78"/>
      <c r="AAJ47" s="78"/>
      <c r="AAK47" s="78"/>
      <c r="AAL47" s="78"/>
      <c r="AAM47" s="78"/>
      <c r="AAN47" s="78"/>
      <c r="AAO47" s="78"/>
      <c r="AAP47" s="78"/>
      <c r="AAQ47" s="78"/>
      <c r="AAR47" s="78"/>
      <c r="AAS47" s="78"/>
      <c r="AAT47" s="78"/>
      <c r="AAU47" s="78"/>
      <c r="AAV47" s="78"/>
      <c r="AAW47" s="78"/>
      <c r="AAX47" s="78"/>
      <c r="AAY47" s="78"/>
      <c r="AAZ47" s="78"/>
      <c r="ABA47" s="78"/>
      <c r="ABB47" s="78"/>
      <c r="ABC47" s="78"/>
      <c r="ABD47" s="78"/>
      <c r="ABE47" s="78"/>
      <c r="ABF47" s="78"/>
      <c r="ABG47" s="78"/>
      <c r="ABH47" s="78"/>
      <c r="ABI47" s="78"/>
      <c r="ABJ47" s="78"/>
      <c r="ABK47" s="78"/>
      <c r="ABL47" s="78"/>
      <c r="ABM47" s="78"/>
      <c r="ABN47" s="78"/>
      <c r="ABO47" s="78"/>
      <c r="ABP47" s="78"/>
      <c r="ABQ47" s="78"/>
      <c r="ABR47" s="78"/>
      <c r="ABS47" s="78"/>
      <c r="ABT47" s="78"/>
      <c r="ABU47" s="78"/>
      <c r="ABV47" s="78"/>
      <c r="ABW47" s="78"/>
      <c r="ABX47" s="78"/>
      <c r="ABY47" s="78"/>
      <c r="ABZ47" s="78"/>
      <c r="ACA47" s="78"/>
      <c r="ACB47" s="78"/>
      <c r="ACC47" s="78"/>
      <c r="ACD47" s="78"/>
      <c r="ACE47" s="78"/>
      <c r="ACF47" s="78"/>
      <c r="ACG47" s="78"/>
      <c r="ACH47" s="78"/>
      <c r="ACI47" s="78"/>
      <c r="ACJ47" s="78"/>
      <c r="ACK47" s="78"/>
      <c r="ACL47" s="78"/>
      <c r="ACM47" s="78"/>
      <c r="ACN47" s="78"/>
      <c r="ACO47" s="78"/>
      <c r="ACP47" s="78"/>
      <c r="ACQ47" s="78"/>
      <c r="ACR47" s="78"/>
      <c r="ACS47" s="78"/>
      <c r="ACT47" s="78"/>
      <c r="ACU47" s="78"/>
      <c r="ACV47" s="78"/>
      <c r="ACW47" s="78"/>
      <c r="ACX47" s="78"/>
      <c r="ACY47" s="78"/>
      <c r="ACZ47" s="78"/>
      <c r="ADA47" s="78"/>
      <c r="ADB47" s="78"/>
      <c r="ADC47" s="78"/>
      <c r="ADD47" s="78"/>
      <c r="ADE47" s="78"/>
      <c r="ADF47" s="78"/>
      <c r="ADG47" s="78"/>
      <c r="ADH47" s="78"/>
      <c r="ADI47" s="78"/>
      <c r="ADJ47" s="78"/>
      <c r="ADK47" s="78"/>
      <c r="ADL47" s="78"/>
      <c r="ADM47" s="78"/>
      <c r="ADN47" s="78"/>
      <c r="ADO47" s="78"/>
      <c r="ADP47" s="78"/>
      <c r="ADQ47" s="78"/>
      <c r="ADR47" s="78"/>
      <c r="ADS47" s="78"/>
      <c r="ADT47" s="78"/>
      <c r="ADU47" s="78"/>
      <c r="ADV47" s="78"/>
      <c r="ADW47" s="78"/>
      <c r="ADX47" s="78"/>
      <c r="ADY47" s="78"/>
      <c r="ADZ47" s="78"/>
      <c r="AEA47" s="78"/>
      <c r="AEB47" s="78"/>
      <c r="AEC47" s="78"/>
      <c r="AED47" s="78"/>
      <c r="AEE47" s="78"/>
      <c r="AEF47" s="78"/>
      <c r="AEG47" s="78"/>
      <c r="AEH47" s="78"/>
      <c r="AEI47" s="78"/>
      <c r="AEJ47" s="78"/>
      <c r="AEK47" s="78"/>
      <c r="AEL47" s="78"/>
      <c r="AEM47" s="78"/>
      <c r="AEN47" s="78"/>
      <c r="AEO47" s="78"/>
      <c r="AEP47" s="78"/>
      <c r="AEQ47" s="78"/>
      <c r="AER47" s="78"/>
      <c r="AES47" s="78"/>
      <c r="AET47" s="78"/>
      <c r="AEU47" s="78"/>
      <c r="AEV47" s="78"/>
      <c r="AEW47" s="78"/>
      <c r="AEX47" s="78"/>
      <c r="AEY47" s="78"/>
      <c r="AEZ47" s="78"/>
      <c r="AFA47" s="78"/>
      <c r="AFB47" s="78"/>
      <c r="AFC47" s="78"/>
      <c r="AFD47" s="78"/>
      <c r="AFE47" s="78"/>
      <c r="AFF47" s="78"/>
      <c r="AFG47" s="78"/>
      <c r="AFH47" s="78"/>
      <c r="AFI47" s="78"/>
      <c r="AFJ47" s="78"/>
      <c r="AFK47" s="78"/>
      <c r="AFL47" s="78"/>
      <c r="AFM47" s="78"/>
      <c r="AFN47" s="78"/>
      <c r="AFO47" s="78"/>
      <c r="AFP47" s="78"/>
      <c r="AFQ47" s="78"/>
      <c r="AFR47" s="78"/>
      <c r="AFS47" s="78"/>
      <c r="AFT47" s="78"/>
      <c r="AFU47" s="78"/>
      <c r="AFV47" s="78"/>
      <c r="AFW47" s="78"/>
      <c r="AFX47" s="78"/>
      <c r="AFY47" s="78"/>
      <c r="AFZ47" s="78"/>
      <c r="AGA47" s="78"/>
      <c r="AGB47" s="78"/>
      <c r="AGC47" s="78"/>
      <c r="AGD47" s="78"/>
      <c r="AGE47" s="78"/>
      <c r="AGF47" s="78"/>
      <c r="AGG47" s="78"/>
      <c r="AGH47" s="78"/>
      <c r="AGI47" s="78"/>
      <c r="AGJ47" s="78"/>
      <c r="AGK47" s="78"/>
      <c r="AGL47" s="78"/>
      <c r="AGM47" s="78"/>
      <c r="AGN47" s="78"/>
      <c r="AGO47" s="78"/>
      <c r="AGP47" s="78"/>
      <c r="AGQ47" s="78"/>
      <c r="AGR47" s="78"/>
      <c r="AGS47" s="78"/>
      <c r="AGT47" s="78"/>
      <c r="AGU47" s="78"/>
      <c r="AGV47" s="78"/>
      <c r="AGW47" s="78"/>
      <c r="AGX47" s="78"/>
      <c r="AGY47" s="78"/>
      <c r="AGZ47" s="78"/>
      <c r="AHA47" s="78"/>
      <c r="AHB47" s="78"/>
      <c r="AHC47" s="78"/>
      <c r="AHD47" s="78"/>
      <c r="AHE47" s="78"/>
      <c r="AHF47" s="78"/>
      <c r="AHG47" s="78"/>
      <c r="AHH47" s="78"/>
      <c r="AHI47" s="78"/>
      <c r="AHJ47" s="78"/>
      <c r="AHK47" s="78"/>
      <c r="AHL47" s="78"/>
      <c r="AHM47" s="78"/>
      <c r="AHN47" s="78"/>
      <c r="AHO47" s="78"/>
      <c r="AHP47" s="78"/>
      <c r="AHQ47" s="78"/>
      <c r="AHR47" s="78"/>
      <c r="AHS47" s="78"/>
      <c r="AHT47" s="78"/>
      <c r="AHU47" s="78"/>
      <c r="AHV47" s="78"/>
      <c r="AHW47" s="78"/>
      <c r="AHX47" s="78"/>
      <c r="AHY47" s="78"/>
      <c r="AHZ47" s="78"/>
      <c r="AIA47" s="78"/>
      <c r="AIB47" s="78"/>
      <c r="AIC47" s="78"/>
      <c r="AID47" s="78"/>
      <c r="AIE47" s="78"/>
      <c r="AIF47" s="78"/>
      <c r="AIG47" s="78"/>
      <c r="AIH47" s="78"/>
      <c r="AII47" s="78"/>
      <c r="AIJ47" s="78"/>
      <c r="AIK47" s="78"/>
      <c r="AIL47" s="78"/>
      <c r="AIM47" s="78"/>
      <c r="AIN47" s="78"/>
      <c r="AIO47" s="78"/>
      <c r="AIP47" s="78"/>
      <c r="AIQ47" s="78"/>
      <c r="AIR47" s="78"/>
      <c r="AIS47" s="78"/>
      <c r="AIT47" s="78"/>
      <c r="AIU47" s="78"/>
      <c r="AIV47" s="78"/>
      <c r="AIW47" s="78"/>
      <c r="AIX47" s="78"/>
      <c r="AIY47" s="78"/>
      <c r="AIZ47" s="78"/>
      <c r="AJA47" s="78"/>
      <c r="AJB47" s="78"/>
      <c r="AJC47" s="78"/>
      <c r="AJD47" s="78"/>
      <c r="AJE47" s="78"/>
      <c r="AJF47" s="78"/>
      <c r="AJG47" s="78"/>
      <c r="AJH47" s="78"/>
      <c r="AJI47" s="78"/>
      <c r="AJJ47" s="78"/>
      <c r="AJK47" s="78"/>
      <c r="AJL47" s="78"/>
      <c r="AJM47" s="78"/>
      <c r="AJN47" s="78"/>
      <c r="AJO47" s="78"/>
      <c r="AJP47" s="78"/>
      <c r="AJQ47" s="78"/>
      <c r="AJR47" s="78"/>
      <c r="AJS47" s="78"/>
      <c r="AJT47" s="78"/>
      <c r="AJU47" s="78"/>
      <c r="AJV47" s="78"/>
      <c r="AJW47" s="78"/>
      <c r="AJX47" s="78"/>
      <c r="AJY47" s="78"/>
      <c r="AJZ47" s="78"/>
      <c r="AKA47" s="78"/>
      <c r="AKB47" s="78"/>
      <c r="AKC47" s="78"/>
      <c r="AKD47" s="78"/>
      <c r="AKE47" s="78"/>
      <c r="AKF47" s="78"/>
      <c r="AKG47" s="78"/>
      <c r="AKH47" s="78"/>
      <c r="AKI47" s="78"/>
      <c r="AKJ47" s="78"/>
      <c r="AKK47" s="78"/>
      <c r="AKL47" s="78"/>
      <c r="AKM47" s="78"/>
      <c r="AKN47" s="78"/>
      <c r="AKO47" s="78"/>
      <c r="AKP47" s="78"/>
      <c r="AKQ47" s="78"/>
      <c r="AKR47" s="78"/>
      <c r="AKS47" s="78"/>
      <c r="AKT47" s="78"/>
      <c r="AKU47" s="78"/>
      <c r="AKV47" s="78"/>
      <c r="AKW47" s="78"/>
      <c r="AKX47" s="78"/>
      <c r="AKY47" s="78"/>
      <c r="AKZ47" s="78"/>
      <c r="ALA47" s="78"/>
      <c r="ALB47" s="78"/>
      <c r="ALC47" s="78"/>
      <c r="ALD47" s="78"/>
      <c r="ALE47" s="78"/>
      <c r="ALF47" s="78"/>
      <c r="ALG47" s="78"/>
      <c r="ALH47" s="78"/>
      <c r="ALI47" s="78"/>
      <c r="ALJ47" s="78"/>
      <c r="ALK47" s="78"/>
      <c r="ALL47" s="78"/>
      <c r="ALM47" s="78"/>
      <c r="ALN47" s="78"/>
      <c r="ALO47" s="78"/>
      <c r="ALP47" s="78"/>
      <c r="ALQ47" s="78"/>
      <c r="ALR47" s="78"/>
      <c r="ALS47" s="78"/>
      <c r="ALT47" s="78"/>
      <c r="ALU47" s="78"/>
      <c r="ALV47" s="78"/>
      <c r="ALW47" s="78"/>
      <c r="ALX47" s="78"/>
      <c r="ALY47" s="78"/>
      <c r="ALZ47" s="78"/>
      <c r="AMA47" s="78"/>
      <c r="AMB47" s="78"/>
      <c r="AMC47" s="78"/>
      <c r="AMD47" s="78"/>
      <c r="AME47" s="78"/>
      <c r="AMF47" s="78"/>
      <c r="AMG47" s="78"/>
      <c r="AMH47" s="78"/>
      <c r="AMI47" s="78"/>
      <c r="AMJ47" s="78"/>
    </row>
    <row r="48" spans="1:1024" s="80" customFormat="1" ht="25.5" outlineLevel="1" x14ac:dyDescent="0.2">
      <c r="A48" s="81" t="s">
        <v>1083</v>
      </c>
      <c r="B48" s="200" t="s">
        <v>231</v>
      </c>
      <c r="C48" s="201" t="s">
        <v>24</v>
      </c>
      <c r="D48" s="202" t="s">
        <v>451</v>
      </c>
      <c r="E48" s="201" t="s">
        <v>94</v>
      </c>
      <c r="F48" s="203">
        <v>1</v>
      </c>
      <c r="G48" s="204">
        <v>0</v>
      </c>
      <c r="H48" s="83">
        <f t="shared" si="3"/>
        <v>0</v>
      </c>
      <c r="I48" s="199">
        <f t="shared" si="5"/>
        <v>0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  <c r="IX48" s="78"/>
      <c r="IY48" s="78"/>
      <c r="IZ48" s="78"/>
      <c r="JA48" s="78"/>
      <c r="JB48" s="78"/>
      <c r="JC48" s="78"/>
      <c r="JD48" s="78"/>
      <c r="JE48" s="78"/>
      <c r="JF48" s="78"/>
      <c r="JG48" s="78"/>
      <c r="JH48" s="78"/>
      <c r="JI48" s="78"/>
      <c r="JJ48" s="78"/>
      <c r="JK48" s="78"/>
      <c r="JL48" s="78"/>
      <c r="JM48" s="78"/>
      <c r="JN48" s="78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8"/>
      <c r="KK48" s="78"/>
      <c r="KL48" s="78"/>
      <c r="KM48" s="78"/>
      <c r="KN48" s="78"/>
      <c r="KO48" s="78"/>
      <c r="KP48" s="78"/>
      <c r="KQ48" s="78"/>
      <c r="KR48" s="78"/>
      <c r="KS48" s="78"/>
      <c r="KT48" s="78"/>
      <c r="KU48" s="78"/>
      <c r="KV48" s="78"/>
      <c r="KW48" s="78"/>
      <c r="KX48" s="78"/>
      <c r="KY48" s="78"/>
      <c r="KZ48" s="78"/>
      <c r="LA48" s="78"/>
      <c r="LB48" s="78"/>
      <c r="LC48" s="78"/>
      <c r="LD48" s="78"/>
      <c r="LE48" s="78"/>
      <c r="LF48" s="78"/>
      <c r="LG48" s="78"/>
      <c r="LH48" s="78"/>
      <c r="LI48" s="78"/>
      <c r="LJ48" s="78"/>
      <c r="LK48" s="78"/>
      <c r="LL48" s="78"/>
      <c r="LM48" s="78"/>
      <c r="LN48" s="78"/>
      <c r="LO48" s="78"/>
      <c r="LP48" s="78"/>
      <c r="LQ48" s="78"/>
      <c r="LR48" s="78"/>
      <c r="LS48" s="78"/>
      <c r="LT48" s="78"/>
      <c r="LU48" s="78"/>
      <c r="LV48" s="78"/>
      <c r="LW48" s="78"/>
      <c r="LX48" s="78"/>
      <c r="LY48" s="78"/>
      <c r="LZ48" s="78"/>
      <c r="MA48" s="78"/>
      <c r="MB48" s="78"/>
      <c r="MC48" s="78"/>
      <c r="MD48" s="78"/>
      <c r="ME48" s="78"/>
      <c r="MF48" s="78"/>
      <c r="MG48" s="78"/>
      <c r="MH48" s="78"/>
      <c r="MI48" s="78"/>
      <c r="MJ48" s="78"/>
      <c r="MK48" s="78"/>
      <c r="ML48" s="78"/>
      <c r="MM48" s="78"/>
      <c r="MN48" s="78"/>
      <c r="MO48" s="78"/>
      <c r="MP48" s="78"/>
      <c r="MQ48" s="78"/>
      <c r="MR48" s="78"/>
      <c r="MS48" s="78"/>
      <c r="MT48" s="78"/>
      <c r="MU48" s="78"/>
      <c r="MV48" s="78"/>
      <c r="MW48" s="78"/>
      <c r="MX48" s="78"/>
      <c r="MY48" s="78"/>
      <c r="MZ48" s="78"/>
      <c r="NA48" s="78"/>
      <c r="NB48" s="78"/>
      <c r="NC48" s="78"/>
      <c r="ND48" s="78"/>
      <c r="NE48" s="78"/>
      <c r="NF48" s="78"/>
      <c r="NG48" s="78"/>
      <c r="NH48" s="78"/>
      <c r="NI48" s="78"/>
      <c r="NJ48" s="78"/>
      <c r="NK48" s="78"/>
      <c r="NL48" s="78"/>
      <c r="NM48" s="78"/>
      <c r="NN48" s="78"/>
      <c r="NO48" s="78"/>
      <c r="NP48" s="78"/>
      <c r="NQ48" s="78"/>
      <c r="NR48" s="78"/>
      <c r="NS48" s="78"/>
      <c r="NT48" s="78"/>
      <c r="NU48" s="78"/>
      <c r="NV48" s="78"/>
      <c r="NW48" s="78"/>
      <c r="NX48" s="78"/>
      <c r="NY48" s="78"/>
      <c r="NZ48" s="78"/>
      <c r="OA48" s="78"/>
      <c r="OB48" s="78"/>
      <c r="OC48" s="78"/>
      <c r="OD48" s="78"/>
      <c r="OE48" s="78"/>
      <c r="OF48" s="78"/>
      <c r="OG48" s="78"/>
      <c r="OH48" s="78"/>
      <c r="OI48" s="78"/>
      <c r="OJ48" s="78"/>
      <c r="OK48" s="78"/>
      <c r="OL48" s="78"/>
      <c r="OM48" s="78"/>
      <c r="ON48" s="78"/>
      <c r="OO48" s="78"/>
      <c r="OP48" s="78"/>
      <c r="OQ48" s="78"/>
      <c r="OR48" s="78"/>
      <c r="OS48" s="78"/>
      <c r="OT48" s="78"/>
      <c r="OU48" s="78"/>
      <c r="OV48" s="78"/>
      <c r="OW48" s="78"/>
      <c r="OX48" s="78"/>
      <c r="OY48" s="78"/>
      <c r="OZ48" s="78"/>
      <c r="PA48" s="78"/>
      <c r="PB48" s="78"/>
      <c r="PC48" s="78"/>
      <c r="PD48" s="78"/>
      <c r="PE48" s="78"/>
      <c r="PF48" s="78"/>
      <c r="PG48" s="78"/>
      <c r="PH48" s="78"/>
      <c r="PI48" s="78"/>
      <c r="PJ48" s="78"/>
      <c r="PK48" s="78"/>
      <c r="PL48" s="78"/>
      <c r="PM48" s="78"/>
      <c r="PN48" s="78"/>
      <c r="PO48" s="78"/>
      <c r="PP48" s="78"/>
      <c r="PQ48" s="78"/>
      <c r="PR48" s="78"/>
      <c r="PS48" s="78"/>
      <c r="PT48" s="78"/>
      <c r="PU48" s="78"/>
      <c r="PV48" s="78"/>
      <c r="PW48" s="78"/>
      <c r="PX48" s="78"/>
      <c r="PY48" s="78"/>
      <c r="PZ48" s="78"/>
      <c r="QA48" s="78"/>
      <c r="QB48" s="78"/>
      <c r="QC48" s="78"/>
      <c r="QD48" s="78"/>
      <c r="QE48" s="78"/>
      <c r="QF48" s="78"/>
      <c r="QG48" s="78"/>
      <c r="QH48" s="78"/>
      <c r="QI48" s="78"/>
      <c r="QJ48" s="78"/>
      <c r="QK48" s="78"/>
      <c r="QL48" s="78"/>
      <c r="QM48" s="78"/>
      <c r="QN48" s="78"/>
      <c r="QO48" s="78"/>
      <c r="QP48" s="78"/>
      <c r="QQ48" s="78"/>
      <c r="QR48" s="78"/>
      <c r="QS48" s="78"/>
      <c r="QT48" s="78"/>
      <c r="QU48" s="78"/>
      <c r="QV48" s="78"/>
      <c r="QW48" s="78"/>
      <c r="QX48" s="78"/>
      <c r="QY48" s="78"/>
      <c r="QZ48" s="78"/>
      <c r="RA48" s="78"/>
      <c r="RB48" s="78"/>
      <c r="RC48" s="78"/>
      <c r="RD48" s="78"/>
      <c r="RE48" s="78"/>
      <c r="RF48" s="78"/>
      <c r="RG48" s="78"/>
      <c r="RH48" s="78"/>
      <c r="RI48" s="78"/>
      <c r="RJ48" s="78"/>
      <c r="RK48" s="78"/>
      <c r="RL48" s="78"/>
      <c r="RM48" s="78"/>
      <c r="RN48" s="78"/>
      <c r="RO48" s="78"/>
      <c r="RP48" s="78"/>
      <c r="RQ48" s="78"/>
      <c r="RR48" s="78"/>
      <c r="RS48" s="78"/>
      <c r="RT48" s="78"/>
      <c r="RU48" s="78"/>
      <c r="RV48" s="78"/>
      <c r="RW48" s="78"/>
      <c r="RX48" s="78"/>
      <c r="RY48" s="78"/>
      <c r="RZ48" s="78"/>
      <c r="SA48" s="78"/>
      <c r="SB48" s="78"/>
      <c r="SC48" s="78"/>
      <c r="SD48" s="78"/>
      <c r="SE48" s="78"/>
      <c r="SF48" s="78"/>
      <c r="SG48" s="78"/>
      <c r="SH48" s="78"/>
      <c r="SI48" s="78"/>
      <c r="SJ48" s="78"/>
      <c r="SK48" s="78"/>
      <c r="SL48" s="78"/>
      <c r="SM48" s="78"/>
      <c r="SN48" s="78"/>
      <c r="SO48" s="78"/>
      <c r="SP48" s="78"/>
      <c r="SQ48" s="78"/>
      <c r="SR48" s="78"/>
      <c r="SS48" s="78"/>
      <c r="ST48" s="78"/>
      <c r="SU48" s="78"/>
      <c r="SV48" s="78"/>
      <c r="SW48" s="78"/>
      <c r="SX48" s="78"/>
      <c r="SY48" s="78"/>
      <c r="SZ48" s="78"/>
      <c r="TA48" s="78"/>
      <c r="TB48" s="78"/>
      <c r="TC48" s="78"/>
      <c r="TD48" s="78"/>
      <c r="TE48" s="78"/>
      <c r="TF48" s="78"/>
      <c r="TG48" s="78"/>
      <c r="TH48" s="78"/>
      <c r="TI48" s="78"/>
      <c r="TJ48" s="78"/>
      <c r="TK48" s="78"/>
      <c r="TL48" s="78"/>
      <c r="TM48" s="78"/>
      <c r="TN48" s="78"/>
      <c r="TO48" s="78"/>
      <c r="TP48" s="78"/>
      <c r="TQ48" s="78"/>
      <c r="TR48" s="78"/>
      <c r="TS48" s="78"/>
      <c r="TT48" s="78"/>
      <c r="TU48" s="78"/>
      <c r="TV48" s="78"/>
      <c r="TW48" s="78"/>
      <c r="TX48" s="78"/>
      <c r="TY48" s="78"/>
      <c r="TZ48" s="78"/>
      <c r="UA48" s="78"/>
      <c r="UB48" s="78"/>
      <c r="UC48" s="78"/>
      <c r="UD48" s="78"/>
      <c r="UE48" s="78"/>
      <c r="UF48" s="78"/>
      <c r="UG48" s="78"/>
      <c r="UH48" s="78"/>
      <c r="UI48" s="78"/>
      <c r="UJ48" s="78"/>
      <c r="UK48" s="78"/>
      <c r="UL48" s="78"/>
      <c r="UM48" s="78"/>
      <c r="UN48" s="78"/>
      <c r="UO48" s="78"/>
      <c r="UP48" s="78"/>
      <c r="UQ48" s="78"/>
      <c r="UR48" s="78"/>
      <c r="US48" s="78"/>
      <c r="UT48" s="78"/>
      <c r="UU48" s="78"/>
      <c r="UV48" s="78"/>
      <c r="UW48" s="78"/>
      <c r="UX48" s="78"/>
      <c r="UY48" s="78"/>
      <c r="UZ48" s="78"/>
      <c r="VA48" s="78"/>
      <c r="VB48" s="78"/>
      <c r="VC48" s="78"/>
      <c r="VD48" s="78"/>
      <c r="VE48" s="78"/>
      <c r="VF48" s="78"/>
      <c r="VG48" s="78"/>
      <c r="VH48" s="78"/>
      <c r="VI48" s="78"/>
      <c r="VJ48" s="78"/>
      <c r="VK48" s="78"/>
      <c r="VL48" s="78"/>
      <c r="VM48" s="78"/>
      <c r="VN48" s="78"/>
      <c r="VO48" s="78"/>
      <c r="VP48" s="78"/>
      <c r="VQ48" s="78"/>
      <c r="VR48" s="78"/>
      <c r="VS48" s="78"/>
      <c r="VT48" s="78"/>
      <c r="VU48" s="78"/>
      <c r="VV48" s="78"/>
      <c r="VW48" s="78"/>
      <c r="VX48" s="78"/>
      <c r="VY48" s="78"/>
      <c r="VZ48" s="78"/>
      <c r="WA48" s="78"/>
      <c r="WB48" s="78"/>
      <c r="WC48" s="78"/>
      <c r="WD48" s="78"/>
      <c r="WE48" s="78"/>
      <c r="WF48" s="78"/>
      <c r="WG48" s="78"/>
      <c r="WH48" s="78"/>
      <c r="WI48" s="78"/>
      <c r="WJ48" s="78"/>
      <c r="WK48" s="78"/>
      <c r="WL48" s="78"/>
      <c r="WM48" s="78"/>
      <c r="WN48" s="78"/>
      <c r="WO48" s="78"/>
      <c r="WP48" s="78"/>
      <c r="WQ48" s="78"/>
      <c r="WR48" s="78"/>
      <c r="WS48" s="78"/>
      <c r="WT48" s="78"/>
      <c r="WU48" s="78"/>
      <c r="WV48" s="78"/>
      <c r="WW48" s="78"/>
      <c r="WX48" s="78"/>
      <c r="WY48" s="78"/>
      <c r="WZ48" s="78"/>
      <c r="XA48" s="78"/>
      <c r="XB48" s="78"/>
      <c r="XC48" s="78"/>
      <c r="XD48" s="78"/>
      <c r="XE48" s="78"/>
      <c r="XF48" s="78"/>
      <c r="XG48" s="78"/>
      <c r="XH48" s="78"/>
      <c r="XI48" s="78"/>
      <c r="XJ48" s="78"/>
      <c r="XK48" s="78"/>
      <c r="XL48" s="78"/>
      <c r="XM48" s="78"/>
      <c r="XN48" s="78"/>
      <c r="XO48" s="78"/>
      <c r="XP48" s="78"/>
      <c r="XQ48" s="78"/>
      <c r="XR48" s="78"/>
      <c r="XS48" s="78"/>
      <c r="XT48" s="78"/>
      <c r="XU48" s="78"/>
      <c r="XV48" s="78"/>
      <c r="XW48" s="78"/>
      <c r="XX48" s="78"/>
      <c r="XY48" s="78"/>
      <c r="XZ48" s="78"/>
      <c r="YA48" s="78"/>
      <c r="YB48" s="78"/>
      <c r="YC48" s="78"/>
      <c r="YD48" s="78"/>
      <c r="YE48" s="78"/>
      <c r="YF48" s="78"/>
      <c r="YG48" s="78"/>
      <c r="YH48" s="78"/>
      <c r="YI48" s="78"/>
      <c r="YJ48" s="78"/>
      <c r="YK48" s="78"/>
      <c r="YL48" s="78"/>
      <c r="YM48" s="78"/>
      <c r="YN48" s="78"/>
      <c r="YO48" s="78"/>
      <c r="YP48" s="78"/>
      <c r="YQ48" s="78"/>
      <c r="YR48" s="78"/>
      <c r="YS48" s="78"/>
      <c r="YT48" s="78"/>
      <c r="YU48" s="78"/>
      <c r="YV48" s="78"/>
      <c r="YW48" s="78"/>
      <c r="YX48" s="78"/>
      <c r="YY48" s="78"/>
      <c r="YZ48" s="78"/>
      <c r="ZA48" s="78"/>
      <c r="ZB48" s="78"/>
      <c r="ZC48" s="78"/>
      <c r="ZD48" s="78"/>
      <c r="ZE48" s="78"/>
      <c r="ZF48" s="78"/>
      <c r="ZG48" s="78"/>
      <c r="ZH48" s="78"/>
      <c r="ZI48" s="78"/>
      <c r="ZJ48" s="78"/>
      <c r="ZK48" s="78"/>
      <c r="ZL48" s="78"/>
      <c r="ZM48" s="78"/>
      <c r="ZN48" s="78"/>
      <c r="ZO48" s="78"/>
      <c r="ZP48" s="78"/>
      <c r="ZQ48" s="78"/>
      <c r="ZR48" s="78"/>
      <c r="ZS48" s="78"/>
      <c r="ZT48" s="78"/>
      <c r="ZU48" s="78"/>
      <c r="ZV48" s="78"/>
      <c r="ZW48" s="78"/>
      <c r="ZX48" s="78"/>
      <c r="ZY48" s="78"/>
      <c r="ZZ48" s="78"/>
      <c r="AAA48" s="78"/>
      <c r="AAB48" s="78"/>
      <c r="AAC48" s="78"/>
      <c r="AAD48" s="78"/>
      <c r="AAE48" s="78"/>
      <c r="AAF48" s="78"/>
      <c r="AAG48" s="78"/>
      <c r="AAH48" s="78"/>
      <c r="AAI48" s="78"/>
      <c r="AAJ48" s="78"/>
      <c r="AAK48" s="78"/>
      <c r="AAL48" s="78"/>
      <c r="AAM48" s="78"/>
      <c r="AAN48" s="78"/>
      <c r="AAO48" s="78"/>
      <c r="AAP48" s="78"/>
      <c r="AAQ48" s="78"/>
      <c r="AAR48" s="78"/>
      <c r="AAS48" s="78"/>
      <c r="AAT48" s="78"/>
      <c r="AAU48" s="78"/>
      <c r="AAV48" s="78"/>
      <c r="AAW48" s="78"/>
      <c r="AAX48" s="78"/>
      <c r="AAY48" s="78"/>
      <c r="AAZ48" s="78"/>
      <c r="ABA48" s="78"/>
      <c r="ABB48" s="78"/>
      <c r="ABC48" s="78"/>
      <c r="ABD48" s="78"/>
      <c r="ABE48" s="78"/>
      <c r="ABF48" s="78"/>
      <c r="ABG48" s="78"/>
      <c r="ABH48" s="78"/>
      <c r="ABI48" s="78"/>
      <c r="ABJ48" s="78"/>
      <c r="ABK48" s="78"/>
      <c r="ABL48" s="78"/>
      <c r="ABM48" s="78"/>
      <c r="ABN48" s="78"/>
      <c r="ABO48" s="78"/>
      <c r="ABP48" s="78"/>
      <c r="ABQ48" s="78"/>
      <c r="ABR48" s="78"/>
      <c r="ABS48" s="78"/>
      <c r="ABT48" s="78"/>
      <c r="ABU48" s="78"/>
      <c r="ABV48" s="78"/>
      <c r="ABW48" s="78"/>
      <c r="ABX48" s="78"/>
      <c r="ABY48" s="78"/>
      <c r="ABZ48" s="78"/>
      <c r="ACA48" s="78"/>
      <c r="ACB48" s="78"/>
      <c r="ACC48" s="78"/>
      <c r="ACD48" s="78"/>
      <c r="ACE48" s="78"/>
      <c r="ACF48" s="78"/>
      <c r="ACG48" s="78"/>
      <c r="ACH48" s="78"/>
      <c r="ACI48" s="78"/>
      <c r="ACJ48" s="78"/>
      <c r="ACK48" s="78"/>
      <c r="ACL48" s="78"/>
      <c r="ACM48" s="78"/>
      <c r="ACN48" s="78"/>
      <c r="ACO48" s="78"/>
      <c r="ACP48" s="78"/>
      <c r="ACQ48" s="78"/>
      <c r="ACR48" s="78"/>
      <c r="ACS48" s="78"/>
      <c r="ACT48" s="78"/>
      <c r="ACU48" s="78"/>
      <c r="ACV48" s="78"/>
      <c r="ACW48" s="78"/>
      <c r="ACX48" s="78"/>
      <c r="ACY48" s="78"/>
      <c r="ACZ48" s="78"/>
      <c r="ADA48" s="78"/>
      <c r="ADB48" s="78"/>
      <c r="ADC48" s="78"/>
      <c r="ADD48" s="78"/>
      <c r="ADE48" s="78"/>
      <c r="ADF48" s="78"/>
      <c r="ADG48" s="78"/>
      <c r="ADH48" s="78"/>
      <c r="ADI48" s="78"/>
      <c r="ADJ48" s="78"/>
      <c r="ADK48" s="78"/>
      <c r="ADL48" s="78"/>
      <c r="ADM48" s="78"/>
      <c r="ADN48" s="78"/>
      <c r="ADO48" s="78"/>
      <c r="ADP48" s="78"/>
      <c r="ADQ48" s="78"/>
      <c r="ADR48" s="78"/>
      <c r="ADS48" s="78"/>
      <c r="ADT48" s="78"/>
      <c r="ADU48" s="78"/>
      <c r="ADV48" s="78"/>
      <c r="ADW48" s="78"/>
      <c r="ADX48" s="78"/>
      <c r="ADY48" s="78"/>
      <c r="ADZ48" s="78"/>
      <c r="AEA48" s="78"/>
      <c r="AEB48" s="78"/>
      <c r="AEC48" s="78"/>
      <c r="AED48" s="78"/>
      <c r="AEE48" s="78"/>
      <c r="AEF48" s="78"/>
      <c r="AEG48" s="78"/>
      <c r="AEH48" s="78"/>
      <c r="AEI48" s="78"/>
      <c r="AEJ48" s="78"/>
      <c r="AEK48" s="78"/>
      <c r="AEL48" s="78"/>
      <c r="AEM48" s="78"/>
      <c r="AEN48" s="78"/>
      <c r="AEO48" s="78"/>
      <c r="AEP48" s="78"/>
      <c r="AEQ48" s="78"/>
      <c r="AER48" s="78"/>
      <c r="AES48" s="78"/>
      <c r="AET48" s="78"/>
      <c r="AEU48" s="78"/>
      <c r="AEV48" s="78"/>
      <c r="AEW48" s="78"/>
      <c r="AEX48" s="78"/>
      <c r="AEY48" s="78"/>
      <c r="AEZ48" s="78"/>
      <c r="AFA48" s="78"/>
      <c r="AFB48" s="78"/>
      <c r="AFC48" s="78"/>
      <c r="AFD48" s="78"/>
      <c r="AFE48" s="78"/>
      <c r="AFF48" s="78"/>
      <c r="AFG48" s="78"/>
      <c r="AFH48" s="78"/>
      <c r="AFI48" s="78"/>
      <c r="AFJ48" s="78"/>
      <c r="AFK48" s="78"/>
      <c r="AFL48" s="78"/>
      <c r="AFM48" s="78"/>
      <c r="AFN48" s="78"/>
      <c r="AFO48" s="78"/>
      <c r="AFP48" s="78"/>
      <c r="AFQ48" s="78"/>
      <c r="AFR48" s="78"/>
      <c r="AFS48" s="78"/>
      <c r="AFT48" s="78"/>
      <c r="AFU48" s="78"/>
      <c r="AFV48" s="78"/>
      <c r="AFW48" s="78"/>
      <c r="AFX48" s="78"/>
      <c r="AFY48" s="78"/>
      <c r="AFZ48" s="78"/>
      <c r="AGA48" s="78"/>
      <c r="AGB48" s="78"/>
      <c r="AGC48" s="78"/>
      <c r="AGD48" s="78"/>
      <c r="AGE48" s="78"/>
      <c r="AGF48" s="78"/>
      <c r="AGG48" s="78"/>
      <c r="AGH48" s="78"/>
      <c r="AGI48" s="78"/>
      <c r="AGJ48" s="78"/>
      <c r="AGK48" s="78"/>
      <c r="AGL48" s="78"/>
      <c r="AGM48" s="78"/>
      <c r="AGN48" s="78"/>
      <c r="AGO48" s="78"/>
      <c r="AGP48" s="78"/>
      <c r="AGQ48" s="78"/>
      <c r="AGR48" s="78"/>
      <c r="AGS48" s="78"/>
      <c r="AGT48" s="78"/>
      <c r="AGU48" s="78"/>
      <c r="AGV48" s="78"/>
      <c r="AGW48" s="78"/>
      <c r="AGX48" s="78"/>
      <c r="AGY48" s="78"/>
      <c r="AGZ48" s="78"/>
      <c r="AHA48" s="78"/>
      <c r="AHB48" s="78"/>
      <c r="AHC48" s="78"/>
      <c r="AHD48" s="78"/>
      <c r="AHE48" s="78"/>
      <c r="AHF48" s="78"/>
      <c r="AHG48" s="78"/>
      <c r="AHH48" s="78"/>
      <c r="AHI48" s="78"/>
      <c r="AHJ48" s="78"/>
      <c r="AHK48" s="78"/>
      <c r="AHL48" s="78"/>
      <c r="AHM48" s="78"/>
      <c r="AHN48" s="78"/>
      <c r="AHO48" s="78"/>
      <c r="AHP48" s="78"/>
      <c r="AHQ48" s="78"/>
      <c r="AHR48" s="78"/>
      <c r="AHS48" s="78"/>
      <c r="AHT48" s="78"/>
      <c r="AHU48" s="78"/>
      <c r="AHV48" s="78"/>
      <c r="AHW48" s="78"/>
      <c r="AHX48" s="78"/>
      <c r="AHY48" s="78"/>
      <c r="AHZ48" s="78"/>
      <c r="AIA48" s="78"/>
      <c r="AIB48" s="78"/>
      <c r="AIC48" s="78"/>
      <c r="AID48" s="78"/>
      <c r="AIE48" s="78"/>
      <c r="AIF48" s="78"/>
      <c r="AIG48" s="78"/>
      <c r="AIH48" s="78"/>
      <c r="AII48" s="78"/>
      <c r="AIJ48" s="78"/>
      <c r="AIK48" s="78"/>
      <c r="AIL48" s="78"/>
      <c r="AIM48" s="78"/>
      <c r="AIN48" s="78"/>
      <c r="AIO48" s="78"/>
      <c r="AIP48" s="78"/>
      <c r="AIQ48" s="78"/>
      <c r="AIR48" s="78"/>
      <c r="AIS48" s="78"/>
      <c r="AIT48" s="78"/>
      <c r="AIU48" s="78"/>
      <c r="AIV48" s="78"/>
      <c r="AIW48" s="78"/>
      <c r="AIX48" s="78"/>
      <c r="AIY48" s="78"/>
      <c r="AIZ48" s="78"/>
      <c r="AJA48" s="78"/>
      <c r="AJB48" s="78"/>
      <c r="AJC48" s="78"/>
      <c r="AJD48" s="78"/>
      <c r="AJE48" s="78"/>
      <c r="AJF48" s="78"/>
      <c r="AJG48" s="78"/>
      <c r="AJH48" s="78"/>
      <c r="AJI48" s="78"/>
      <c r="AJJ48" s="78"/>
      <c r="AJK48" s="78"/>
      <c r="AJL48" s="78"/>
      <c r="AJM48" s="78"/>
      <c r="AJN48" s="78"/>
      <c r="AJO48" s="78"/>
      <c r="AJP48" s="78"/>
      <c r="AJQ48" s="78"/>
      <c r="AJR48" s="78"/>
      <c r="AJS48" s="78"/>
      <c r="AJT48" s="78"/>
      <c r="AJU48" s="78"/>
      <c r="AJV48" s="78"/>
      <c r="AJW48" s="78"/>
      <c r="AJX48" s="78"/>
      <c r="AJY48" s="78"/>
      <c r="AJZ48" s="78"/>
      <c r="AKA48" s="78"/>
      <c r="AKB48" s="78"/>
      <c r="AKC48" s="78"/>
      <c r="AKD48" s="78"/>
      <c r="AKE48" s="78"/>
      <c r="AKF48" s="78"/>
      <c r="AKG48" s="78"/>
      <c r="AKH48" s="78"/>
      <c r="AKI48" s="78"/>
      <c r="AKJ48" s="78"/>
      <c r="AKK48" s="78"/>
      <c r="AKL48" s="78"/>
      <c r="AKM48" s="78"/>
      <c r="AKN48" s="78"/>
      <c r="AKO48" s="78"/>
      <c r="AKP48" s="78"/>
      <c r="AKQ48" s="78"/>
      <c r="AKR48" s="78"/>
      <c r="AKS48" s="78"/>
      <c r="AKT48" s="78"/>
      <c r="AKU48" s="78"/>
      <c r="AKV48" s="78"/>
      <c r="AKW48" s="78"/>
      <c r="AKX48" s="78"/>
      <c r="AKY48" s="78"/>
      <c r="AKZ48" s="78"/>
      <c r="ALA48" s="78"/>
      <c r="ALB48" s="78"/>
      <c r="ALC48" s="78"/>
      <c r="ALD48" s="78"/>
      <c r="ALE48" s="78"/>
      <c r="ALF48" s="78"/>
      <c r="ALG48" s="78"/>
      <c r="ALH48" s="78"/>
      <c r="ALI48" s="78"/>
      <c r="ALJ48" s="78"/>
      <c r="ALK48" s="78"/>
      <c r="ALL48" s="78"/>
      <c r="ALM48" s="78"/>
      <c r="ALN48" s="78"/>
      <c r="ALO48" s="78"/>
      <c r="ALP48" s="78"/>
      <c r="ALQ48" s="78"/>
      <c r="ALR48" s="78"/>
      <c r="ALS48" s="78"/>
      <c r="ALT48" s="78"/>
      <c r="ALU48" s="78"/>
      <c r="ALV48" s="78"/>
      <c r="ALW48" s="78"/>
      <c r="ALX48" s="78"/>
      <c r="ALY48" s="78"/>
      <c r="ALZ48" s="78"/>
      <c r="AMA48" s="78"/>
      <c r="AMB48" s="78"/>
      <c r="AMC48" s="78"/>
      <c r="AMD48" s="78"/>
      <c r="AME48" s="78"/>
      <c r="AMF48" s="78"/>
      <c r="AMG48" s="78"/>
      <c r="AMH48" s="78"/>
      <c r="AMI48" s="78"/>
      <c r="AMJ48" s="78"/>
    </row>
    <row r="49" spans="1:1024" s="205" customFormat="1" outlineLevel="1" x14ac:dyDescent="0.2">
      <c r="A49" s="81" t="s">
        <v>1084</v>
      </c>
      <c r="B49" s="86">
        <v>8415</v>
      </c>
      <c r="C49" s="198" t="s">
        <v>37</v>
      </c>
      <c r="D49" s="91" t="s">
        <v>492</v>
      </c>
      <c r="E49" s="198" t="s">
        <v>56</v>
      </c>
      <c r="F49" s="83">
        <v>353.91</v>
      </c>
      <c r="G49" s="270">
        <v>0</v>
      </c>
      <c r="H49" s="83">
        <f t="shared" si="3"/>
        <v>0</v>
      </c>
      <c r="I49" s="199">
        <f t="shared" si="5"/>
        <v>0</v>
      </c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8"/>
      <c r="LT49" s="78"/>
      <c r="LU49" s="78"/>
      <c r="LV49" s="78"/>
      <c r="LW49" s="78"/>
      <c r="LX49" s="78"/>
      <c r="LY49" s="78"/>
      <c r="LZ49" s="78"/>
      <c r="MA49" s="78"/>
      <c r="MB49" s="78"/>
      <c r="MC49" s="78"/>
      <c r="MD49" s="78"/>
      <c r="ME49" s="78"/>
      <c r="MF49" s="78"/>
      <c r="MG49" s="78"/>
      <c r="MH49" s="78"/>
      <c r="MI49" s="78"/>
      <c r="MJ49" s="78"/>
      <c r="MK49" s="78"/>
      <c r="ML49" s="78"/>
      <c r="MM49" s="78"/>
      <c r="MN49" s="78"/>
      <c r="MO49" s="78"/>
      <c r="MP49" s="78"/>
      <c r="MQ49" s="78"/>
      <c r="MR49" s="78"/>
      <c r="MS49" s="78"/>
      <c r="MT49" s="78"/>
      <c r="MU49" s="78"/>
      <c r="MV49" s="78"/>
      <c r="MW49" s="78"/>
      <c r="MX49" s="78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78"/>
      <c r="PF49" s="78"/>
      <c r="PG49" s="78"/>
      <c r="PH49" s="78"/>
      <c r="PI49" s="78"/>
      <c r="PJ49" s="78"/>
      <c r="PK49" s="78"/>
      <c r="PL49" s="78"/>
      <c r="PM49" s="78"/>
      <c r="PN49" s="78"/>
      <c r="PO49" s="78"/>
      <c r="PP49" s="78"/>
      <c r="PQ49" s="78"/>
      <c r="PR49" s="78"/>
      <c r="PS49" s="78"/>
      <c r="PT49" s="78"/>
      <c r="PU49" s="78"/>
      <c r="PV49" s="78"/>
      <c r="PW49" s="78"/>
      <c r="PX49" s="78"/>
      <c r="PY49" s="78"/>
      <c r="PZ49" s="78"/>
      <c r="QA49" s="78"/>
      <c r="QB49" s="78"/>
      <c r="QC49" s="78"/>
      <c r="QD49" s="78"/>
      <c r="QE49" s="78"/>
      <c r="QF49" s="78"/>
      <c r="QG49" s="78"/>
      <c r="QH49" s="78"/>
      <c r="QI49" s="78"/>
      <c r="QJ49" s="78"/>
      <c r="QK49" s="78"/>
      <c r="QL49" s="78"/>
      <c r="QM49" s="78"/>
      <c r="QN49" s="78"/>
      <c r="QO49" s="78"/>
      <c r="QP49" s="78"/>
      <c r="QQ49" s="78"/>
      <c r="QR49" s="78"/>
      <c r="QS49" s="78"/>
      <c r="QT49" s="78"/>
      <c r="QU49" s="78"/>
      <c r="QV49" s="78"/>
      <c r="QW49" s="78"/>
      <c r="QX49" s="78"/>
      <c r="QY49" s="78"/>
      <c r="QZ49" s="78"/>
      <c r="RA49" s="78"/>
      <c r="RB49" s="78"/>
      <c r="RC49" s="78"/>
      <c r="RD49" s="78"/>
      <c r="RE49" s="78"/>
      <c r="RF49" s="78"/>
      <c r="RG49" s="78"/>
      <c r="RH49" s="78"/>
      <c r="RI49" s="78"/>
      <c r="RJ49" s="78"/>
      <c r="RK49" s="78"/>
      <c r="RL49" s="78"/>
      <c r="RM49" s="78"/>
      <c r="RN49" s="78"/>
      <c r="RO49" s="78"/>
      <c r="RP49" s="78"/>
      <c r="RQ49" s="78"/>
      <c r="RR49" s="78"/>
      <c r="RS49" s="78"/>
      <c r="RT49" s="78"/>
      <c r="RU49" s="78"/>
      <c r="RV49" s="78"/>
      <c r="RW49" s="78"/>
      <c r="RX49" s="78"/>
      <c r="RY49" s="78"/>
      <c r="RZ49" s="78"/>
      <c r="SA49" s="78"/>
      <c r="SB49" s="78"/>
      <c r="SC49" s="78"/>
      <c r="SD49" s="78"/>
      <c r="SE49" s="78"/>
      <c r="SF49" s="78"/>
      <c r="SG49" s="78"/>
      <c r="SH49" s="78"/>
      <c r="SI49" s="78"/>
      <c r="SJ49" s="78"/>
      <c r="SK49" s="78"/>
      <c r="SL49" s="78"/>
      <c r="SM49" s="78"/>
      <c r="SN49" s="78"/>
      <c r="SO49" s="78"/>
      <c r="SP49" s="78"/>
      <c r="SQ49" s="78"/>
      <c r="SR49" s="78"/>
      <c r="SS49" s="78"/>
      <c r="ST49" s="78"/>
      <c r="SU49" s="78"/>
      <c r="SV49" s="78"/>
      <c r="SW49" s="78"/>
      <c r="SX49" s="78"/>
      <c r="SY49" s="78"/>
      <c r="SZ49" s="78"/>
      <c r="TA49" s="78"/>
      <c r="TB49" s="78"/>
      <c r="TC49" s="78"/>
      <c r="TD49" s="78"/>
      <c r="TE49" s="78"/>
      <c r="TF49" s="78"/>
      <c r="TG49" s="78"/>
      <c r="TH49" s="78"/>
      <c r="TI49" s="78"/>
      <c r="TJ49" s="78"/>
      <c r="TK49" s="78"/>
      <c r="TL49" s="78"/>
      <c r="TM49" s="78"/>
      <c r="TN49" s="78"/>
      <c r="TO49" s="78"/>
      <c r="TP49" s="78"/>
      <c r="TQ49" s="78"/>
      <c r="TR49" s="78"/>
      <c r="TS49" s="78"/>
      <c r="TT49" s="78"/>
      <c r="TU49" s="78"/>
      <c r="TV49" s="78"/>
      <c r="TW49" s="78"/>
      <c r="TX49" s="78"/>
      <c r="TY49" s="78"/>
      <c r="TZ49" s="78"/>
      <c r="UA49" s="78"/>
      <c r="UB49" s="78"/>
      <c r="UC49" s="78"/>
      <c r="UD49" s="78"/>
      <c r="UE49" s="78"/>
      <c r="UF49" s="78"/>
      <c r="UG49" s="78"/>
      <c r="UH49" s="78"/>
      <c r="UI49" s="78"/>
      <c r="UJ49" s="78"/>
      <c r="UK49" s="78"/>
      <c r="UL49" s="78"/>
      <c r="UM49" s="78"/>
      <c r="UN49" s="78"/>
      <c r="UO49" s="78"/>
      <c r="UP49" s="78"/>
      <c r="UQ49" s="78"/>
      <c r="UR49" s="78"/>
      <c r="US49" s="78"/>
      <c r="UT49" s="78"/>
      <c r="UU49" s="78"/>
      <c r="UV49" s="78"/>
      <c r="UW49" s="78"/>
      <c r="UX49" s="78"/>
      <c r="UY49" s="78"/>
      <c r="UZ49" s="78"/>
      <c r="VA49" s="78"/>
      <c r="VB49" s="78"/>
      <c r="VC49" s="78"/>
      <c r="VD49" s="78"/>
      <c r="VE49" s="78"/>
      <c r="VF49" s="78"/>
      <c r="VG49" s="78"/>
      <c r="VH49" s="78"/>
      <c r="VI49" s="78"/>
      <c r="VJ49" s="78"/>
      <c r="VK49" s="78"/>
      <c r="VL49" s="78"/>
      <c r="VM49" s="78"/>
      <c r="VN49" s="78"/>
      <c r="VO49" s="78"/>
      <c r="VP49" s="78"/>
      <c r="VQ49" s="78"/>
      <c r="VR49" s="78"/>
      <c r="VS49" s="78"/>
      <c r="VT49" s="78"/>
      <c r="VU49" s="78"/>
      <c r="VV49" s="78"/>
      <c r="VW49" s="78"/>
      <c r="VX49" s="78"/>
      <c r="VY49" s="78"/>
      <c r="VZ49" s="78"/>
      <c r="WA49" s="78"/>
      <c r="WB49" s="78"/>
      <c r="WC49" s="78"/>
      <c r="WD49" s="78"/>
      <c r="WE49" s="78"/>
      <c r="WF49" s="78"/>
      <c r="WG49" s="78"/>
      <c r="WH49" s="78"/>
      <c r="WI49" s="78"/>
      <c r="WJ49" s="78"/>
      <c r="WK49" s="78"/>
      <c r="WL49" s="78"/>
      <c r="WM49" s="78"/>
      <c r="WN49" s="78"/>
      <c r="WO49" s="78"/>
      <c r="WP49" s="78"/>
      <c r="WQ49" s="78"/>
      <c r="WR49" s="78"/>
      <c r="WS49" s="78"/>
      <c r="WT49" s="78"/>
      <c r="WU49" s="78"/>
      <c r="WV49" s="78"/>
      <c r="WW49" s="78"/>
      <c r="WX49" s="78"/>
      <c r="WY49" s="78"/>
      <c r="WZ49" s="78"/>
      <c r="XA49" s="78"/>
      <c r="XB49" s="78"/>
      <c r="XC49" s="78"/>
      <c r="XD49" s="78"/>
      <c r="XE49" s="78"/>
      <c r="XF49" s="78"/>
      <c r="XG49" s="78"/>
      <c r="XH49" s="78"/>
      <c r="XI49" s="78"/>
      <c r="XJ49" s="78"/>
      <c r="XK49" s="78"/>
      <c r="XL49" s="78"/>
      <c r="XM49" s="78"/>
      <c r="XN49" s="78"/>
      <c r="XO49" s="78"/>
      <c r="XP49" s="78"/>
      <c r="XQ49" s="78"/>
      <c r="XR49" s="78"/>
      <c r="XS49" s="78"/>
      <c r="XT49" s="78"/>
      <c r="XU49" s="78"/>
      <c r="XV49" s="78"/>
      <c r="XW49" s="78"/>
      <c r="XX49" s="78"/>
      <c r="XY49" s="78"/>
      <c r="XZ49" s="78"/>
      <c r="YA49" s="78"/>
      <c r="YB49" s="78"/>
      <c r="YC49" s="78"/>
      <c r="YD49" s="78"/>
      <c r="YE49" s="78"/>
      <c r="YF49" s="78"/>
      <c r="YG49" s="78"/>
      <c r="YH49" s="78"/>
      <c r="YI49" s="78"/>
      <c r="YJ49" s="78"/>
      <c r="YK49" s="78"/>
      <c r="YL49" s="78"/>
      <c r="YM49" s="78"/>
      <c r="YN49" s="78"/>
      <c r="YO49" s="78"/>
      <c r="YP49" s="78"/>
      <c r="YQ49" s="78"/>
      <c r="YR49" s="78"/>
      <c r="YS49" s="78"/>
      <c r="YT49" s="78"/>
      <c r="YU49" s="78"/>
      <c r="YV49" s="78"/>
      <c r="YW49" s="78"/>
      <c r="YX49" s="78"/>
      <c r="YY49" s="78"/>
      <c r="YZ49" s="78"/>
      <c r="ZA49" s="78"/>
      <c r="ZB49" s="78"/>
      <c r="ZC49" s="78"/>
      <c r="ZD49" s="78"/>
      <c r="ZE49" s="78"/>
      <c r="ZF49" s="78"/>
      <c r="ZG49" s="78"/>
      <c r="ZH49" s="78"/>
      <c r="ZI49" s="78"/>
      <c r="ZJ49" s="78"/>
      <c r="ZK49" s="78"/>
      <c r="ZL49" s="78"/>
      <c r="ZM49" s="78"/>
      <c r="ZN49" s="78"/>
      <c r="ZO49" s="78"/>
      <c r="ZP49" s="78"/>
      <c r="ZQ49" s="78"/>
      <c r="ZR49" s="78"/>
      <c r="ZS49" s="78"/>
      <c r="ZT49" s="78"/>
      <c r="ZU49" s="78"/>
      <c r="ZV49" s="78"/>
      <c r="ZW49" s="78"/>
      <c r="ZX49" s="78"/>
      <c r="ZY49" s="78"/>
      <c r="ZZ49" s="78"/>
      <c r="AAA49" s="78"/>
      <c r="AAB49" s="78"/>
      <c r="AAC49" s="78"/>
      <c r="AAD49" s="78"/>
      <c r="AAE49" s="78"/>
      <c r="AAF49" s="78"/>
      <c r="AAG49" s="78"/>
      <c r="AAH49" s="78"/>
      <c r="AAI49" s="78"/>
      <c r="AAJ49" s="78"/>
      <c r="AAK49" s="78"/>
      <c r="AAL49" s="78"/>
      <c r="AAM49" s="78"/>
      <c r="AAN49" s="78"/>
      <c r="AAO49" s="78"/>
      <c r="AAP49" s="78"/>
      <c r="AAQ49" s="78"/>
      <c r="AAR49" s="78"/>
      <c r="AAS49" s="78"/>
      <c r="AAT49" s="78"/>
      <c r="AAU49" s="78"/>
      <c r="AAV49" s="78"/>
      <c r="AAW49" s="78"/>
      <c r="AAX49" s="78"/>
      <c r="AAY49" s="78"/>
      <c r="AAZ49" s="78"/>
      <c r="ABA49" s="78"/>
      <c r="ABB49" s="78"/>
      <c r="ABC49" s="78"/>
      <c r="ABD49" s="78"/>
      <c r="ABE49" s="78"/>
      <c r="ABF49" s="78"/>
      <c r="ABG49" s="78"/>
      <c r="ABH49" s="78"/>
      <c r="ABI49" s="78"/>
      <c r="ABJ49" s="78"/>
      <c r="ABK49" s="78"/>
      <c r="ABL49" s="78"/>
      <c r="ABM49" s="78"/>
      <c r="ABN49" s="78"/>
      <c r="ABO49" s="78"/>
      <c r="ABP49" s="78"/>
      <c r="ABQ49" s="78"/>
      <c r="ABR49" s="78"/>
      <c r="ABS49" s="78"/>
      <c r="ABT49" s="78"/>
      <c r="ABU49" s="78"/>
      <c r="ABV49" s="78"/>
      <c r="ABW49" s="78"/>
      <c r="ABX49" s="78"/>
      <c r="ABY49" s="78"/>
      <c r="ABZ49" s="78"/>
      <c r="ACA49" s="78"/>
      <c r="ACB49" s="78"/>
      <c r="ACC49" s="78"/>
      <c r="ACD49" s="78"/>
      <c r="ACE49" s="78"/>
      <c r="ACF49" s="78"/>
      <c r="ACG49" s="78"/>
      <c r="ACH49" s="78"/>
      <c r="ACI49" s="78"/>
      <c r="ACJ49" s="78"/>
      <c r="ACK49" s="78"/>
      <c r="ACL49" s="78"/>
      <c r="ACM49" s="78"/>
      <c r="ACN49" s="78"/>
      <c r="ACO49" s="78"/>
      <c r="ACP49" s="78"/>
      <c r="ACQ49" s="78"/>
      <c r="ACR49" s="78"/>
      <c r="ACS49" s="78"/>
      <c r="ACT49" s="78"/>
      <c r="ACU49" s="78"/>
      <c r="ACV49" s="78"/>
      <c r="ACW49" s="78"/>
      <c r="ACX49" s="78"/>
      <c r="ACY49" s="78"/>
      <c r="ACZ49" s="78"/>
      <c r="ADA49" s="78"/>
      <c r="ADB49" s="78"/>
      <c r="ADC49" s="78"/>
      <c r="ADD49" s="78"/>
      <c r="ADE49" s="78"/>
      <c r="ADF49" s="78"/>
      <c r="ADG49" s="78"/>
      <c r="ADH49" s="78"/>
      <c r="ADI49" s="78"/>
      <c r="ADJ49" s="78"/>
      <c r="ADK49" s="78"/>
      <c r="ADL49" s="78"/>
      <c r="ADM49" s="78"/>
      <c r="ADN49" s="78"/>
      <c r="ADO49" s="78"/>
      <c r="ADP49" s="78"/>
      <c r="ADQ49" s="78"/>
      <c r="ADR49" s="78"/>
      <c r="ADS49" s="78"/>
      <c r="ADT49" s="78"/>
      <c r="ADU49" s="78"/>
      <c r="ADV49" s="78"/>
      <c r="ADW49" s="78"/>
      <c r="ADX49" s="78"/>
      <c r="ADY49" s="78"/>
      <c r="ADZ49" s="78"/>
      <c r="AEA49" s="78"/>
      <c r="AEB49" s="78"/>
      <c r="AEC49" s="78"/>
      <c r="AED49" s="78"/>
      <c r="AEE49" s="78"/>
      <c r="AEF49" s="78"/>
      <c r="AEG49" s="78"/>
      <c r="AEH49" s="78"/>
      <c r="AEI49" s="78"/>
      <c r="AEJ49" s="78"/>
      <c r="AEK49" s="78"/>
      <c r="AEL49" s="78"/>
      <c r="AEM49" s="78"/>
      <c r="AEN49" s="78"/>
      <c r="AEO49" s="78"/>
      <c r="AEP49" s="78"/>
      <c r="AEQ49" s="78"/>
      <c r="AER49" s="78"/>
      <c r="AES49" s="78"/>
      <c r="AET49" s="78"/>
      <c r="AEU49" s="78"/>
      <c r="AEV49" s="78"/>
      <c r="AEW49" s="78"/>
      <c r="AEX49" s="78"/>
      <c r="AEY49" s="78"/>
      <c r="AEZ49" s="78"/>
      <c r="AFA49" s="78"/>
      <c r="AFB49" s="78"/>
      <c r="AFC49" s="78"/>
      <c r="AFD49" s="78"/>
      <c r="AFE49" s="78"/>
      <c r="AFF49" s="78"/>
      <c r="AFG49" s="78"/>
      <c r="AFH49" s="78"/>
      <c r="AFI49" s="78"/>
      <c r="AFJ49" s="78"/>
      <c r="AFK49" s="78"/>
      <c r="AFL49" s="78"/>
      <c r="AFM49" s="78"/>
      <c r="AFN49" s="78"/>
      <c r="AFO49" s="78"/>
      <c r="AFP49" s="78"/>
      <c r="AFQ49" s="78"/>
      <c r="AFR49" s="78"/>
      <c r="AFS49" s="78"/>
      <c r="AFT49" s="78"/>
      <c r="AFU49" s="78"/>
      <c r="AFV49" s="78"/>
      <c r="AFW49" s="78"/>
      <c r="AFX49" s="78"/>
      <c r="AFY49" s="78"/>
      <c r="AFZ49" s="78"/>
      <c r="AGA49" s="78"/>
      <c r="AGB49" s="78"/>
      <c r="AGC49" s="78"/>
      <c r="AGD49" s="78"/>
      <c r="AGE49" s="78"/>
      <c r="AGF49" s="78"/>
      <c r="AGG49" s="78"/>
      <c r="AGH49" s="78"/>
      <c r="AGI49" s="78"/>
      <c r="AGJ49" s="78"/>
      <c r="AGK49" s="78"/>
      <c r="AGL49" s="78"/>
      <c r="AGM49" s="78"/>
      <c r="AGN49" s="78"/>
      <c r="AGO49" s="78"/>
      <c r="AGP49" s="78"/>
      <c r="AGQ49" s="78"/>
      <c r="AGR49" s="78"/>
      <c r="AGS49" s="78"/>
      <c r="AGT49" s="78"/>
      <c r="AGU49" s="78"/>
      <c r="AGV49" s="78"/>
      <c r="AGW49" s="78"/>
      <c r="AGX49" s="78"/>
      <c r="AGY49" s="78"/>
      <c r="AGZ49" s="78"/>
      <c r="AHA49" s="78"/>
      <c r="AHB49" s="78"/>
      <c r="AHC49" s="78"/>
      <c r="AHD49" s="78"/>
      <c r="AHE49" s="78"/>
      <c r="AHF49" s="78"/>
      <c r="AHG49" s="78"/>
      <c r="AHH49" s="78"/>
      <c r="AHI49" s="78"/>
      <c r="AHJ49" s="78"/>
      <c r="AHK49" s="78"/>
      <c r="AHL49" s="78"/>
      <c r="AHM49" s="78"/>
      <c r="AHN49" s="78"/>
      <c r="AHO49" s="78"/>
      <c r="AHP49" s="78"/>
      <c r="AHQ49" s="78"/>
      <c r="AHR49" s="78"/>
      <c r="AHS49" s="78"/>
      <c r="AHT49" s="78"/>
      <c r="AHU49" s="78"/>
      <c r="AHV49" s="78"/>
      <c r="AHW49" s="78"/>
      <c r="AHX49" s="78"/>
      <c r="AHY49" s="78"/>
      <c r="AHZ49" s="78"/>
      <c r="AIA49" s="78"/>
      <c r="AIB49" s="78"/>
      <c r="AIC49" s="78"/>
      <c r="AID49" s="78"/>
      <c r="AIE49" s="78"/>
      <c r="AIF49" s="78"/>
      <c r="AIG49" s="78"/>
      <c r="AIH49" s="78"/>
      <c r="AII49" s="78"/>
      <c r="AIJ49" s="78"/>
      <c r="AIK49" s="78"/>
      <c r="AIL49" s="78"/>
      <c r="AIM49" s="78"/>
      <c r="AIN49" s="78"/>
      <c r="AIO49" s="78"/>
      <c r="AIP49" s="78"/>
      <c r="AIQ49" s="78"/>
      <c r="AIR49" s="78"/>
      <c r="AIS49" s="78"/>
      <c r="AIT49" s="78"/>
      <c r="AIU49" s="78"/>
      <c r="AIV49" s="78"/>
      <c r="AIW49" s="78"/>
      <c r="AIX49" s="78"/>
      <c r="AIY49" s="78"/>
      <c r="AIZ49" s="78"/>
      <c r="AJA49" s="78"/>
      <c r="AJB49" s="78"/>
      <c r="AJC49" s="78"/>
      <c r="AJD49" s="78"/>
      <c r="AJE49" s="78"/>
      <c r="AJF49" s="78"/>
      <c r="AJG49" s="78"/>
      <c r="AJH49" s="78"/>
      <c r="AJI49" s="78"/>
      <c r="AJJ49" s="78"/>
      <c r="AJK49" s="78"/>
      <c r="AJL49" s="78"/>
      <c r="AJM49" s="78"/>
      <c r="AJN49" s="78"/>
      <c r="AJO49" s="78"/>
      <c r="AJP49" s="78"/>
      <c r="AJQ49" s="78"/>
      <c r="AJR49" s="78"/>
      <c r="AJS49" s="78"/>
      <c r="AJT49" s="78"/>
      <c r="AJU49" s="78"/>
      <c r="AJV49" s="78"/>
      <c r="AJW49" s="78"/>
      <c r="AJX49" s="78"/>
      <c r="AJY49" s="78"/>
      <c r="AJZ49" s="78"/>
      <c r="AKA49" s="78"/>
      <c r="AKB49" s="78"/>
      <c r="AKC49" s="78"/>
      <c r="AKD49" s="78"/>
      <c r="AKE49" s="78"/>
      <c r="AKF49" s="78"/>
      <c r="AKG49" s="78"/>
      <c r="AKH49" s="78"/>
      <c r="AKI49" s="78"/>
      <c r="AKJ49" s="78"/>
      <c r="AKK49" s="78"/>
      <c r="AKL49" s="78"/>
      <c r="AKM49" s="78"/>
      <c r="AKN49" s="78"/>
      <c r="AKO49" s="78"/>
      <c r="AKP49" s="78"/>
      <c r="AKQ49" s="78"/>
      <c r="AKR49" s="78"/>
      <c r="AKS49" s="78"/>
      <c r="AKT49" s="78"/>
      <c r="AKU49" s="78"/>
      <c r="AKV49" s="78"/>
      <c r="AKW49" s="78"/>
      <c r="AKX49" s="78"/>
      <c r="AKY49" s="78"/>
      <c r="AKZ49" s="78"/>
      <c r="ALA49" s="78"/>
      <c r="ALB49" s="78"/>
      <c r="ALC49" s="78"/>
      <c r="ALD49" s="78"/>
      <c r="ALE49" s="78"/>
      <c r="ALF49" s="78"/>
      <c r="ALG49" s="78"/>
      <c r="ALH49" s="78"/>
      <c r="ALI49" s="78"/>
      <c r="ALJ49" s="78"/>
      <c r="ALK49" s="78"/>
      <c r="ALL49" s="78"/>
      <c r="ALM49" s="78"/>
      <c r="ALN49" s="78"/>
      <c r="ALO49" s="78"/>
      <c r="ALP49" s="78"/>
      <c r="ALQ49" s="78"/>
      <c r="ALR49" s="78"/>
      <c r="ALS49" s="78"/>
      <c r="ALT49" s="78"/>
      <c r="ALU49" s="78"/>
      <c r="ALV49" s="78"/>
      <c r="ALW49" s="78"/>
      <c r="ALX49" s="78"/>
      <c r="ALY49" s="78"/>
      <c r="ALZ49" s="78"/>
      <c r="AMA49" s="78"/>
      <c r="AMB49" s="78"/>
      <c r="AMC49" s="78"/>
      <c r="AMD49" s="78"/>
      <c r="AME49" s="78"/>
      <c r="AMF49" s="78"/>
      <c r="AMG49" s="78"/>
      <c r="AMH49" s="78"/>
      <c r="AMI49" s="78"/>
      <c r="AMJ49" s="78"/>
    </row>
    <row r="50" spans="1:1024" outlineLevel="1" x14ac:dyDescent="0.2">
      <c r="A50" s="362" t="s">
        <v>238</v>
      </c>
      <c r="B50" s="363"/>
      <c r="C50" s="363"/>
      <c r="D50" s="363"/>
      <c r="E50" s="363"/>
      <c r="F50" s="363"/>
      <c r="G50" s="364"/>
      <c r="H50" s="172"/>
      <c r="I50" s="173">
        <f>SUM(I21:I49)</f>
        <v>0</v>
      </c>
    </row>
    <row r="51" spans="1:1024" x14ac:dyDescent="0.2">
      <c r="A51" s="10">
        <v>3</v>
      </c>
      <c r="B51" s="10"/>
      <c r="C51" s="10"/>
      <c r="D51" s="163" t="s">
        <v>18</v>
      </c>
      <c r="E51" s="10"/>
      <c r="F51" s="182"/>
      <c r="G51" s="124"/>
      <c r="H51" s="11"/>
      <c r="I51" s="13">
        <f>I56</f>
        <v>0</v>
      </c>
    </row>
    <row r="52" spans="1:1024" s="80" customFormat="1" outlineLevel="1" x14ac:dyDescent="0.2">
      <c r="A52" s="97" t="s">
        <v>835</v>
      </c>
      <c r="B52" s="86"/>
      <c r="C52" s="86"/>
      <c r="D52" s="95" t="s">
        <v>545</v>
      </c>
      <c r="E52" s="86"/>
      <c r="F52" s="82"/>
      <c r="G52" s="82"/>
      <c r="H52" s="83"/>
      <c r="I52" s="84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  <c r="IX52" s="78"/>
      <c r="IY52" s="78"/>
      <c r="IZ52" s="78"/>
      <c r="JA52" s="78"/>
      <c r="JB52" s="78"/>
      <c r="JC52" s="78"/>
      <c r="JD52" s="78"/>
      <c r="JE52" s="78"/>
      <c r="JF52" s="78"/>
      <c r="JG52" s="78"/>
      <c r="JH52" s="78"/>
      <c r="JI52" s="78"/>
      <c r="JJ52" s="78"/>
      <c r="JK52" s="78"/>
      <c r="JL52" s="78"/>
      <c r="JM52" s="78"/>
      <c r="JN52" s="78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8"/>
      <c r="LT52" s="78"/>
      <c r="LU52" s="78"/>
      <c r="LV52" s="78"/>
      <c r="LW52" s="78"/>
      <c r="LX52" s="78"/>
      <c r="LY52" s="78"/>
      <c r="LZ52" s="78"/>
      <c r="MA52" s="78"/>
      <c r="MB52" s="78"/>
      <c r="MC52" s="78"/>
      <c r="MD52" s="78"/>
      <c r="ME52" s="78"/>
      <c r="MF52" s="78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78"/>
      <c r="NA52" s="78"/>
      <c r="NB52" s="78"/>
      <c r="NC52" s="78"/>
      <c r="ND52" s="78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8"/>
      <c r="NY52" s="78"/>
      <c r="NZ52" s="78"/>
      <c r="OA52" s="78"/>
      <c r="OB52" s="78"/>
      <c r="OC52" s="78"/>
      <c r="OD52" s="78"/>
      <c r="OE52" s="78"/>
      <c r="OF52" s="78"/>
      <c r="OG52" s="78"/>
      <c r="OH52" s="78"/>
      <c r="OI52" s="78"/>
      <c r="OJ52" s="78"/>
      <c r="OK52" s="78"/>
      <c r="OL52" s="78"/>
      <c r="OM52" s="78"/>
      <c r="ON52" s="78"/>
      <c r="OO52" s="78"/>
      <c r="OP52" s="78"/>
      <c r="OQ52" s="78"/>
      <c r="OR52" s="78"/>
      <c r="OS52" s="78"/>
      <c r="OT52" s="78"/>
      <c r="OU52" s="78"/>
      <c r="OV52" s="78"/>
      <c r="OW52" s="78"/>
      <c r="OX52" s="78"/>
      <c r="OY52" s="78"/>
      <c r="OZ52" s="78"/>
      <c r="PA52" s="78"/>
      <c r="PB52" s="78"/>
      <c r="PC52" s="78"/>
      <c r="PD52" s="78"/>
      <c r="PE52" s="78"/>
      <c r="PF52" s="78"/>
      <c r="PG52" s="78"/>
      <c r="PH52" s="78"/>
      <c r="PI52" s="78"/>
      <c r="PJ52" s="78"/>
      <c r="PK52" s="78"/>
      <c r="PL52" s="78"/>
      <c r="PM52" s="78"/>
      <c r="PN52" s="78"/>
      <c r="PO52" s="78"/>
      <c r="PP52" s="78"/>
      <c r="PQ52" s="78"/>
      <c r="PR52" s="78"/>
      <c r="PS52" s="78"/>
      <c r="PT52" s="78"/>
      <c r="PU52" s="78"/>
      <c r="PV52" s="78"/>
      <c r="PW52" s="78"/>
      <c r="PX52" s="78"/>
      <c r="PY52" s="78"/>
      <c r="PZ52" s="78"/>
      <c r="QA52" s="78"/>
      <c r="QB52" s="78"/>
      <c r="QC52" s="78"/>
      <c r="QD52" s="78"/>
      <c r="QE52" s="78"/>
      <c r="QF52" s="78"/>
      <c r="QG52" s="78"/>
      <c r="QH52" s="78"/>
      <c r="QI52" s="78"/>
      <c r="QJ52" s="78"/>
      <c r="QK52" s="78"/>
      <c r="QL52" s="78"/>
      <c r="QM52" s="78"/>
      <c r="QN52" s="78"/>
      <c r="QO52" s="78"/>
      <c r="QP52" s="78"/>
      <c r="QQ52" s="78"/>
      <c r="QR52" s="78"/>
      <c r="QS52" s="78"/>
      <c r="QT52" s="78"/>
      <c r="QU52" s="78"/>
      <c r="QV52" s="78"/>
      <c r="QW52" s="78"/>
      <c r="QX52" s="78"/>
      <c r="QY52" s="78"/>
      <c r="QZ52" s="78"/>
      <c r="RA52" s="78"/>
      <c r="RB52" s="78"/>
      <c r="RC52" s="78"/>
      <c r="RD52" s="78"/>
      <c r="RE52" s="78"/>
      <c r="RF52" s="78"/>
      <c r="RG52" s="78"/>
      <c r="RH52" s="78"/>
      <c r="RI52" s="78"/>
      <c r="RJ52" s="78"/>
      <c r="RK52" s="78"/>
      <c r="RL52" s="78"/>
      <c r="RM52" s="78"/>
      <c r="RN52" s="78"/>
      <c r="RO52" s="78"/>
      <c r="RP52" s="78"/>
      <c r="RQ52" s="78"/>
      <c r="RR52" s="78"/>
      <c r="RS52" s="78"/>
      <c r="RT52" s="78"/>
      <c r="RU52" s="78"/>
      <c r="RV52" s="78"/>
      <c r="RW52" s="78"/>
      <c r="RX52" s="78"/>
      <c r="RY52" s="78"/>
      <c r="RZ52" s="78"/>
      <c r="SA52" s="78"/>
      <c r="SB52" s="78"/>
      <c r="SC52" s="78"/>
      <c r="SD52" s="78"/>
      <c r="SE52" s="78"/>
      <c r="SF52" s="78"/>
      <c r="SG52" s="78"/>
      <c r="SH52" s="78"/>
      <c r="SI52" s="78"/>
      <c r="SJ52" s="78"/>
      <c r="SK52" s="78"/>
      <c r="SL52" s="78"/>
      <c r="SM52" s="78"/>
      <c r="SN52" s="78"/>
      <c r="SO52" s="78"/>
      <c r="SP52" s="78"/>
      <c r="SQ52" s="78"/>
      <c r="SR52" s="78"/>
      <c r="SS52" s="78"/>
      <c r="ST52" s="78"/>
      <c r="SU52" s="78"/>
      <c r="SV52" s="78"/>
      <c r="SW52" s="78"/>
      <c r="SX52" s="78"/>
      <c r="SY52" s="78"/>
      <c r="SZ52" s="78"/>
      <c r="TA52" s="78"/>
      <c r="TB52" s="78"/>
      <c r="TC52" s="78"/>
      <c r="TD52" s="78"/>
      <c r="TE52" s="78"/>
      <c r="TF52" s="78"/>
      <c r="TG52" s="78"/>
      <c r="TH52" s="78"/>
      <c r="TI52" s="78"/>
      <c r="TJ52" s="78"/>
      <c r="TK52" s="78"/>
      <c r="TL52" s="78"/>
      <c r="TM52" s="78"/>
      <c r="TN52" s="78"/>
      <c r="TO52" s="78"/>
      <c r="TP52" s="78"/>
      <c r="TQ52" s="78"/>
      <c r="TR52" s="78"/>
      <c r="TS52" s="78"/>
      <c r="TT52" s="78"/>
      <c r="TU52" s="78"/>
      <c r="TV52" s="78"/>
      <c r="TW52" s="78"/>
      <c r="TX52" s="78"/>
      <c r="TY52" s="78"/>
      <c r="TZ52" s="78"/>
      <c r="UA52" s="78"/>
      <c r="UB52" s="78"/>
      <c r="UC52" s="78"/>
      <c r="UD52" s="78"/>
      <c r="UE52" s="78"/>
      <c r="UF52" s="78"/>
      <c r="UG52" s="78"/>
      <c r="UH52" s="78"/>
      <c r="UI52" s="78"/>
      <c r="UJ52" s="78"/>
      <c r="UK52" s="78"/>
      <c r="UL52" s="78"/>
      <c r="UM52" s="78"/>
      <c r="UN52" s="78"/>
      <c r="UO52" s="78"/>
      <c r="UP52" s="78"/>
      <c r="UQ52" s="78"/>
      <c r="UR52" s="78"/>
      <c r="US52" s="78"/>
      <c r="UT52" s="78"/>
      <c r="UU52" s="78"/>
      <c r="UV52" s="78"/>
      <c r="UW52" s="78"/>
      <c r="UX52" s="78"/>
      <c r="UY52" s="78"/>
      <c r="UZ52" s="78"/>
      <c r="VA52" s="78"/>
      <c r="VB52" s="78"/>
      <c r="VC52" s="78"/>
      <c r="VD52" s="78"/>
      <c r="VE52" s="78"/>
      <c r="VF52" s="78"/>
      <c r="VG52" s="78"/>
      <c r="VH52" s="78"/>
      <c r="VI52" s="78"/>
      <c r="VJ52" s="78"/>
      <c r="VK52" s="78"/>
      <c r="VL52" s="78"/>
      <c r="VM52" s="78"/>
      <c r="VN52" s="78"/>
      <c r="VO52" s="78"/>
      <c r="VP52" s="78"/>
      <c r="VQ52" s="78"/>
      <c r="VR52" s="78"/>
      <c r="VS52" s="78"/>
      <c r="VT52" s="78"/>
      <c r="VU52" s="78"/>
      <c r="VV52" s="78"/>
      <c r="VW52" s="78"/>
      <c r="VX52" s="78"/>
      <c r="VY52" s="78"/>
      <c r="VZ52" s="78"/>
      <c r="WA52" s="78"/>
      <c r="WB52" s="78"/>
      <c r="WC52" s="78"/>
      <c r="WD52" s="78"/>
      <c r="WE52" s="78"/>
      <c r="WF52" s="78"/>
      <c r="WG52" s="78"/>
      <c r="WH52" s="78"/>
      <c r="WI52" s="78"/>
      <c r="WJ52" s="78"/>
      <c r="WK52" s="78"/>
      <c r="WL52" s="78"/>
      <c r="WM52" s="78"/>
      <c r="WN52" s="78"/>
      <c r="WO52" s="78"/>
      <c r="WP52" s="78"/>
      <c r="WQ52" s="78"/>
      <c r="WR52" s="78"/>
      <c r="WS52" s="78"/>
      <c r="WT52" s="78"/>
      <c r="WU52" s="78"/>
      <c r="WV52" s="78"/>
      <c r="WW52" s="78"/>
      <c r="WX52" s="78"/>
      <c r="WY52" s="78"/>
      <c r="WZ52" s="78"/>
      <c r="XA52" s="78"/>
      <c r="XB52" s="78"/>
      <c r="XC52" s="78"/>
      <c r="XD52" s="78"/>
      <c r="XE52" s="78"/>
      <c r="XF52" s="78"/>
      <c r="XG52" s="78"/>
      <c r="XH52" s="78"/>
      <c r="XI52" s="78"/>
      <c r="XJ52" s="78"/>
      <c r="XK52" s="78"/>
      <c r="XL52" s="78"/>
      <c r="XM52" s="78"/>
      <c r="XN52" s="78"/>
      <c r="XO52" s="78"/>
      <c r="XP52" s="78"/>
      <c r="XQ52" s="78"/>
      <c r="XR52" s="78"/>
      <c r="XS52" s="78"/>
      <c r="XT52" s="78"/>
      <c r="XU52" s="78"/>
      <c r="XV52" s="78"/>
      <c r="XW52" s="78"/>
      <c r="XX52" s="78"/>
      <c r="XY52" s="78"/>
      <c r="XZ52" s="78"/>
      <c r="YA52" s="78"/>
      <c r="YB52" s="78"/>
      <c r="YC52" s="78"/>
      <c r="YD52" s="78"/>
      <c r="YE52" s="78"/>
      <c r="YF52" s="78"/>
      <c r="YG52" s="78"/>
      <c r="YH52" s="78"/>
      <c r="YI52" s="78"/>
      <c r="YJ52" s="78"/>
      <c r="YK52" s="78"/>
      <c r="YL52" s="78"/>
      <c r="YM52" s="78"/>
      <c r="YN52" s="78"/>
      <c r="YO52" s="78"/>
      <c r="YP52" s="78"/>
      <c r="YQ52" s="78"/>
      <c r="YR52" s="78"/>
      <c r="YS52" s="78"/>
      <c r="YT52" s="78"/>
      <c r="YU52" s="78"/>
      <c r="YV52" s="78"/>
      <c r="YW52" s="78"/>
      <c r="YX52" s="78"/>
      <c r="YY52" s="78"/>
      <c r="YZ52" s="78"/>
      <c r="ZA52" s="78"/>
      <c r="ZB52" s="78"/>
      <c r="ZC52" s="78"/>
      <c r="ZD52" s="78"/>
      <c r="ZE52" s="78"/>
      <c r="ZF52" s="78"/>
      <c r="ZG52" s="78"/>
      <c r="ZH52" s="78"/>
      <c r="ZI52" s="78"/>
      <c r="ZJ52" s="78"/>
      <c r="ZK52" s="78"/>
      <c r="ZL52" s="78"/>
      <c r="ZM52" s="78"/>
      <c r="ZN52" s="78"/>
      <c r="ZO52" s="78"/>
      <c r="ZP52" s="78"/>
      <c r="ZQ52" s="78"/>
      <c r="ZR52" s="78"/>
      <c r="ZS52" s="78"/>
      <c r="ZT52" s="78"/>
      <c r="ZU52" s="78"/>
      <c r="ZV52" s="78"/>
      <c r="ZW52" s="78"/>
      <c r="ZX52" s="78"/>
      <c r="ZY52" s="78"/>
      <c r="ZZ52" s="78"/>
      <c r="AAA52" s="78"/>
      <c r="AAB52" s="78"/>
      <c r="AAC52" s="78"/>
      <c r="AAD52" s="78"/>
      <c r="AAE52" s="78"/>
      <c r="AAF52" s="78"/>
      <c r="AAG52" s="78"/>
      <c r="AAH52" s="78"/>
      <c r="AAI52" s="78"/>
      <c r="AAJ52" s="78"/>
      <c r="AAK52" s="78"/>
      <c r="AAL52" s="78"/>
      <c r="AAM52" s="78"/>
      <c r="AAN52" s="78"/>
      <c r="AAO52" s="78"/>
      <c r="AAP52" s="78"/>
      <c r="AAQ52" s="78"/>
      <c r="AAR52" s="78"/>
      <c r="AAS52" s="78"/>
      <c r="AAT52" s="78"/>
      <c r="AAU52" s="78"/>
      <c r="AAV52" s="78"/>
      <c r="AAW52" s="78"/>
      <c r="AAX52" s="78"/>
      <c r="AAY52" s="78"/>
      <c r="AAZ52" s="78"/>
      <c r="ABA52" s="78"/>
      <c r="ABB52" s="78"/>
      <c r="ABC52" s="78"/>
      <c r="ABD52" s="78"/>
      <c r="ABE52" s="78"/>
      <c r="ABF52" s="78"/>
      <c r="ABG52" s="78"/>
      <c r="ABH52" s="78"/>
      <c r="ABI52" s="78"/>
      <c r="ABJ52" s="78"/>
      <c r="ABK52" s="78"/>
      <c r="ABL52" s="78"/>
      <c r="ABM52" s="78"/>
      <c r="ABN52" s="78"/>
      <c r="ABO52" s="78"/>
      <c r="ABP52" s="78"/>
      <c r="ABQ52" s="78"/>
      <c r="ABR52" s="78"/>
      <c r="ABS52" s="78"/>
      <c r="ABT52" s="78"/>
      <c r="ABU52" s="78"/>
      <c r="ABV52" s="78"/>
      <c r="ABW52" s="78"/>
      <c r="ABX52" s="78"/>
      <c r="ABY52" s="78"/>
      <c r="ABZ52" s="78"/>
      <c r="ACA52" s="78"/>
      <c r="ACB52" s="78"/>
      <c r="ACC52" s="78"/>
      <c r="ACD52" s="78"/>
      <c r="ACE52" s="78"/>
      <c r="ACF52" s="78"/>
      <c r="ACG52" s="78"/>
      <c r="ACH52" s="78"/>
      <c r="ACI52" s="78"/>
      <c r="ACJ52" s="78"/>
      <c r="ACK52" s="78"/>
      <c r="ACL52" s="78"/>
      <c r="ACM52" s="78"/>
      <c r="ACN52" s="78"/>
      <c r="ACO52" s="78"/>
      <c r="ACP52" s="78"/>
      <c r="ACQ52" s="78"/>
      <c r="ACR52" s="78"/>
      <c r="ACS52" s="78"/>
      <c r="ACT52" s="78"/>
      <c r="ACU52" s="78"/>
      <c r="ACV52" s="78"/>
      <c r="ACW52" s="78"/>
      <c r="ACX52" s="78"/>
      <c r="ACY52" s="78"/>
      <c r="ACZ52" s="78"/>
      <c r="ADA52" s="78"/>
      <c r="ADB52" s="78"/>
      <c r="ADC52" s="78"/>
      <c r="ADD52" s="78"/>
      <c r="ADE52" s="78"/>
      <c r="ADF52" s="78"/>
      <c r="ADG52" s="78"/>
      <c r="ADH52" s="78"/>
      <c r="ADI52" s="78"/>
      <c r="ADJ52" s="78"/>
      <c r="ADK52" s="78"/>
      <c r="ADL52" s="78"/>
      <c r="ADM52" s="78"/>
      <c r="ADN52" s="78"/>
      <c r="ADO52" s="78"/>
      <c r="ADP52" s="78"/>
      <c r="ADQ52" s="78"/>
      <c r="ADR52" s="78"/>
      <c r="ADS52" s="78"/>
      <c r="ADT52" s="78"/>
      <c r="ADU52" s="78"/>
      <c r="ADV52" s="78"/>
      <c r="ADW52" s="78"/>
      <c r="ADX52" s="78"/>
      <c r="ADY52" s="78"/>
      <c r="ADZ52" s="78"/>
      <c r="AEA52" s="78"/>
      <c r="AEB52" s="78"/>
      <c r="AEC52" s="78"/>
      <c r="AED52" s="78"/>
      <c r="AEE52" s="78"/>
      <c r="AEF52" s="78"/>
      <c r="AEG52" s="78"/>
      <c r="AEH52" s="78"/>
      <c r="AEI52" s="78"/>
      <c r="AEJ52" s="78"/>
      <c r="AEK52" s="78"/>
      <c r="AEL52" s="78"/>
      <c r="AEM52" s="78"/>
      <c r="AEN52" s="78"/>
      <c r="AEO52" s="78"/>
      <c r="AEP52" s="78"/>
      <c r="AEQ52" s="78"/>
      <c r="AER52" s="78"/>
      <c r="AES52" s="78"/>
      <c r="AET52" s="78"/>
      <c r="AEU52" s="78"/>
      <c r="AEV52" s="78"/>
      <c r="AEW52" s="78"/>
      <c r="AEX52" s="78"/>
      <c r="AEY52" s="78"/>
      <c r="AEZ52" s="78"/>
      <c r="AFA52" s="78"/>
      <c r="AFB52" s="78"/>
      <c r="AFC52" s="78"/>
      <c r="AFD52" s="78"/>
      <c r="AFE52" s="78"/>
      <c r="AFF52" s="78"/>
      <c r="AFG52" s="78"/>
      <c r="AFH52" s="78"/>
      <c r="AFI52" s="78"/>
      <c r="AFJ52" s="78"/>
      <c r="AFK52" s="78"/>
      <c r="AFL52" s="78"/>
      <c r="AFM52" s="78"/>
      <c r="AFN52" s="78"/>
      <c r="AFO52" s="78"/>
      <c r="AFP52" s="78"/>
      <c r="AFQ52" s="78"/>
      <c r="AFR52" s="78"/>
      <c r="AFS52" s="78"/>
      <c r="AFT52" s="78"/>
      <c r="AFU52" s="78"/>
      <c r="AFV52" s="78"/>
      <c r="AFW52" s="78"/>
      <c r="AFX52" s="78"/>
      <c r="AFY52" s="78"/>
      <c r="AFZ52" s="78"/>
      <c r="AGA52" s="78"/>
      <c r="AGB52" s="78"/>
      <c r="AGC52" s="78"/>
      <c r="AGD52" s="78"/>
      <c r="AGE52" s="78"/>
      <c r="AGF52" s="78"/>
      <c r="AGG52" s="78"/>
      <c r="AGH52" s="78"/>
      <c r="AGI52" s="78"/>
      <c r="AGJ52" s="78"/>
      <c r="AGK52" s="78"/>
      <c r="AGL52" s="78"/>
      <c r="AGM52" s="78"/>
      <c r="AGN52" s="78"/>
      <c r="AGO52" s="78"/>
      <c r="AGP52" s="78"/>
      <c r="AGQ52" s="78"/>
      <c r="AGR52" s="78"/>
      <c r="AGS52" s="78"/>
      <c r="AGT52" s="78"/>
      <c r="AGU52" s="78"/>
      <c r="AGV52" s="78"/>
      <c r="AGW52" s="78"/>
      <c r="AGX52" s="78"/>
      <c r="AGY52" s="78"/>
      <c r="AGZ52" s="78"/>
      <c r="AHA52" s="78"/>
      <c r="AHB52" s="78"/>
      <c r="AHC52" s="78"/>
      <c r="AHD52" s="78"/>
      <c r="AHE52" s="78"/>
      <c r="AHF52" s="78"/>
      <c r="AHG52" s="78"/>
      <c r="AHH52" s="78"/>
      <c r="AHI52" s="78"/>
      <c r="AHJ52" s="78"/>
      <c r="AHK52" s="78"/>
      <c r="AHL52" s="78"/>
      <c r="AHM52" s="78"/>
      <c r="AHN52" s="78"/>
      <c r="AHO52" s="78"/>
      <c r="AHP52" s="78"/>
      <c r="AHQ52" s="78"/>
      <c r="AHR52" s="78"/>
      <c r="AHS52" s="78"/>
      <c r="AHT52" s="78"/>
      <c r="AHU52" s="78"/>
      <c r="AHV52" s="78"/>
      <c r="AHW52" s="78"/>
      <c r="AHX52" s="78"/>
      <c r="AHY52" s="78"/>
      <c r="AHZ52" s="78"/>
      <c r="AIA52" s="78"/>
      <c r="AIB52" s="78"/>
      <c r="AIC52" s="78"/>
      <c r="AID52" s="78"/>
      <c r="AIE52" s="78"/>
      <c r="AIF52" s="78"/>
      <c r="AIG52" s="78"/>
      <c r="AIH52" s="78"/>
      <c r="AII52" s="78"/>
      <c r="AIJ52" s="78"/>
      <c r="AIK52" s="78"/>
      <c r="AIL52" s="78"/>
      <c r="AIM52" s="78"/>
      <c r="AIN52" s="78"/>
      <c r="AIO52" s="78"/>
      <c r="AIP52" s="78"/>
      <c r="AIQ52" s="78"/>
      <c r="AIR52" s="78"/>
      <c r="AIS52" s="78"/>
      <c r="AIT52" s="78"/>
      <c r="AIU52" s="78"/>
      <c r="AIV52" s="78"/>
      <c r="AIW52" s="78"/>
      <c r="AIX52" s="78"/>
      <c r="AIY52" s="78"/>
      <c r="AIZ52" s="78"/>
      <c r="AJA52" s="78"/>
      <c r="AJB52" s="78"/>
      <c r="AJC52" s="78"/>
      <c r="AJD52" s="78"/>
      <c r="AJE52" s="78"/>
      <c r="AJF52" s="78"/>
      <c r="AJG52" s="78"/>
      <c r="AJH52" s="78"/>
      <c r="AJI52" s="78"/>
      <c r="AJJ52" s="78"/>
      <c r="AJK52" s="78"/>
      <c r="AJL52" s="78"/>
      <c r="AJM52" s="78"/>
      <c r="AJN52" s="78"/>
      <c r="AJO52" s="78"/>
      <c r="AJP52" s="78"/>
      <c r="AJQ52" s="78"/>
      <c r="AJR52" s="78"/>
      <c r="AJS52" s="78"/>
      <c r="AJT52" s="78"/>
      <c r="AJU52" s="78"/>
      <c r="AJV52" s="78"/>
      <c r="AJW52" s="78"/>
      <c r="AJX52" s="78"/>
      <c r="AJY52" s="78"/>
      <c r="AJZ52" s="78"/>
      <c r="AKA52" s="78"/>
      <c r="AKB52" s="78"/>
      <c r="AKC52" s="78"/>
      <c r="AKD52" s="78"/>
      <c r="AKE52" s="78"/>
      <c r="AKF52" s="78"/>
      <c r="AKG52" s="78"/>
      <c r="AKH52" s="78"/>
      <c r="AKI52" s="78"/>
      <c r="AKJ52" s="78"/>
      <c r="AKK52" s="78"/>
      <c r="AKL52" s="78"/>
      <c r="AKM52" s="78"/>
      <c r="AKN52" s="78"/>
      <c r="AKO52" s="78"/>
      <c r="AKP52" s="78"/>
      <c r="AKQ52" s="78"/>
      <c r="AKR52" s="78"/>
      <c r="AKS52" s="78"/>
      <c r="AKT52" s="78"/>
      <c r="AKU52" s="78"/>
      <c r="AKV52" s="78"/>
      <c r="AKW52" s="78"/>
      <c r="AKX52" s="78"/>
      <c r="AKY52" s="78"/>
      <c r="AKZ52" s="78"/>
      <c r="ALA52" s="78"/>
      <c r="ALB52" s="78"/>
      <c r="ALC52" s="78"/>
      <c r="ALD52" s="78"/>
      <c r="ALE52" s="78"/>
      <c r="ALF52" s="78"/>
      <c r="ALG52" s="78"/>
      <c r="ALH52" s="78"/>
      <c r="ALI52" s="78"/>
      <c r="ALJ52" s="78"/>
      <c r="ALK52" s="78"/>
      <c r="ALL52" s="78"/>
      <c r="ALM52" s="78"/>
      <c r="ALN52" s="78"/>
      <c r="ALO52" s="78"/>
      <c r="ALP52" s="78"/>
      <c r="ALQ52" s="78"/>
      <c r="ALR52" s="78"/>
      <c r="ALS52" s="78"/>
      <c r="ALT52" s="78"/>
      <c r="ALU52" s="78"/>
      <c r="ALV52" s="78"/>
      <c r="ALW52" s="78"/>
      <c r="ALX52" s="78"/>
      <c r="ALY52" s="78"/>
      <c r="ALZ52" s="78"/>
      <c r="AMA52" s="78"/>
      <c r="AMB52" s="78"/>
      <c r="AMC52" s="78"/>
      <c r="AMD52" s="78"/>
      <c r="AME52" s="78"/>
      <c r="AMF52" s="78"/>
      <c r="AMG52" s="78"/>
      <c r="AMH52" s="78"/>
      <c r="AMI52" s="78"/>
      <c r="AMJ52" s="78"/>
    </row>
    <row r="53" spans="1:1024" s="77" customFormat="1" ht="20.100000000000001" customHeight="1" outlineLevel="1" x14ac:dyDescent="0.2">
      <c r="A53" s="87" t="s">
        <v>836</v>
      </c>
      <c r="B53" s="206" t="s">
        <v>22</v>
      </c>
      <c r="C53" s="207" t="s">
        <v>14</v>
      </c>
      <c r="D53" s="88" t="s">
        <v>141</v>
      </c>
      <c r="E53" s="208" t="s">
        <v>197</v>
      </c>
      <c r="F53" s="82">
        <v>7.6</v>
      </c>
      <c r="G53" s="538">
        <v>0</v>
      </c>
      <c r="H53" s="83">
        <f t="shared" ref="H53:H55" si="7">(G53*0.2223)+G53</f>
        <v>0</v>
      </c>
      <c r="I53" s="199">
        <f t="shared" ref="I53" si="8">(F53*H53)</f>
        <v>0</v>
      </c>
    </row>
    <row r="54" spans="1:1024" s="77" customFormat="1" ht="20.100000000000001" customHeight="1" outlineLevel="1" x14ac:dyDescent="0.2">
      <c r="A54" s="87" t="s">
        <v>837</v>
      </c>
      <c r="B54" s="206" t="s">
        <v>23</v>
      </c>
      <c r="C54" s="207" t="s">
        <v>14</v>
      </c>
      <c r="D54" s="88" t="s">
        <v>142</v>
      </c>
      <c r="E54" s="208" t="s">
        <v>197</v>
      </c>
      <c r="F54" s="82">
        <v>2.2000000000000002</v>
      </c>
      <c r="G54" s="538">
        <v>0</v>
      </c>
      <c r="H54" s="83">
        <f t="shared" si="7"/>
        <v>0</v>
      </c>
      <c r="I54" s="199">
        <f t="shared" ref="I54:I55" si="9">(F54*H54)</f>
        <v>0</v>
      </c>
    </row>
    <row r="55" spans="1:1024" s="77" customFormat="1" ht="25.5" outlineLevel="1" x14ac:dyDescent="0.2">
      <c r="A55" s="87" t="s">
        <v>838</v>
      </c>
      <c r="B55" s="87" t="s">
        <v>20</v>
      </c>
      <c r="C55" s="209" t="s">
        <v>14</v>
      </c>
      <c r="D55" s="88" t="s">
        <v>140</v>
      </c>
      <c r="E55" s="210" t="s">
        <v>197</v>
      </c>
      <c r="F55" s="82">
        <v>5.94</v>
      </c>
      <c r="G55" s="538">
        <v>0</v>
      </c>
      <c r="H55" s="83">
        <f t="shared" si="7"/>
        <v>0</v>
      </c>
      <c r="I55" s="199">
        <f t="shared" si="9"/>
        <v>0</v>
      </c>
    </row>
    <row r="56" spans="1:1024" outlineLevel="1" x14ac:dyDescent="0.2">
      <c r="A56" s="334" t="s">
        <v>201</v>
      </c>
      <c r="B56" s="335"/>
      <c r="C56" s="335"/>
      <c r="D56" s="335"/>
      <c r="E56" s="335"/>
      <c r="F56" s="335"/>
      <c r="G56" s="336"/>
      <c r="H56" s="14"/>
      <c r="I56" s="15">
        <f>SUM(I52:I55)</f>
        <v>0</v>
      </c>
    </row>
    <row r="57" spans="1:1024" x14ac:dyDescent="0.2">
      <c r="A57" s="10">
        <v>4</v>
      </c>
      <c r="B57" s="10"/>
      <c r="C57" s="10"/>
      <c r="D57" s="163" t="s">
        <v>25</v>
      </c>
      <c r="E57" s="10"/>
      <c r="F57" s="182"/>
      <c r="G57" s="124"/>
      <c r="H57" s="11"/>
      <c r="I57" s="13">
        <f>I64</f>
        <v>0</v>
      </c>
    </row>
    <row r="58" spans="1:1024" s="80" customFormat="1" outlineLevel="1" x14ac:dyDescent="0.2">
      <c r="A58" s="96" t="s">
        <v>839</v>
      </c>
      <c r="B58" s="86"/>
      <c r="C58" s="86"/>
      <c r="D58" s="95" t="s">
        <v>545</v>
      </c>
      <c r="E58" s="86"/>
      <c r="F58" s="82"/>
      <c r="G58" s="82"/>
      <c r="H58" s="84"/>
      <c r="I58" s="84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78"/>
      <c r="NY58" s="78"/>
      <c r="NZ58" s="78"/>
      <c r="OA58" s="78"/>
      <c r="OB58" s="78"/>
      <c r="OC58" s="78"/>
      <c r="OD58" s="78"/>
      <c r="OE58" s="78"/>
      <c r="OF58" s="78"/>
      <c r="OG58" s="78"/>
      <c r="OH58" s="78"/>
      <c r="OI58" s="78"/>
      <c r="OJ58" s="78"/>
      <c r="OK58" s="78"/>
      <c r="OL58" s="78"/>
      <c r="OM58" s="78"/>
      <c r="ON58" s="78"/>
      <c r="OO58" s="78"/>
      <c r="OP58" s="78"/>
      <c r="OQ58" s="78"/>
      <c r="OR58" s="78"/>
      <c r="OS58" s="78"/>
      <c r="OT58" s="78"/>
      <c r="OU58" s="78"/>
      <c r="OV58" s="78"/>
      <c r="OW58" s="78"/>
      <c r="OX58" s="78"/>
      <c r="OY58" s="78"/>
      <c r="OZ58" s="78"/>
      <c r="PA58" s="78"/>
      <c r="PB58" s="78"/>
      <c r="PC58" s="78"/>
      <c r="PD58" s="78"/>
      <c r="PE58" s="78"/>
      <c r="PF58" s="78"/>
      <c r="PG58" s="78"/>
      <c r="PH58" s="78"/>
      <c r="PI58" s="78"/>
      <c r="PJ58" s="78"/>
      <c r="PK58" s="78"/>
      <c r="PL58" s="78"/>
      <c r="PM58" s="78"/>
      <c r="PN58" s="78"/>
      <c r="PO58" s="78"/>
      <c r="PP58" s="78"/>
      <c r="PQ58" s="78"/>
      <c r="PR58" s="78"/>
      <c r="PS58" s="78"/>
      <c r="PT58" s="78"/>
      <c r="PU58" s="78"/>
      <c r="PV58" s="78"/>
      <c r="PW58" s="78"/>
      <c r="PX58" s="78"/>
      <c r="PY58" s="78"/>
      <c r="PZ58" s="78"/>
      <c r="QA58" s="78"/>
      <c r="QB58" s="78"/>
      <c r="QC58" s="78"/>
      <c r="QD58" s="78"/>
      <c r="QE58" s="78"/>
      <c r="QF58" s="78"/>
      <c r="QG58" s="78"/>
      <c r="QH58" s="78"/>
      <c r="QI58" s="78"/>
      <c r="QJ58" s="78"/>
      <c r="QK58" s="78"/>
      <c r="QL58" s="78"/>
      <c r="QM58" s="78"/>
      <c r="QN58" s="78"/>
      <c r="QO58" s="78"/>
      <c r="QP58" s="78"/>
      <c r="QQ58" s="78"/>
      <c r="QR58" s="78"/>
      <c r="QS58" s="78"/>
      <c r="QT58" s="78"/>
      <c r="QU58" s="78"/>
      <c r="QV58" s="78"/>
      <c r="QW58" s="78"/>
      <c r="QX58" s="78"/>
      <c r="QY58" s="78"/>
      <c r="QZ58" s="78"/>
      <c r="RA58" s="78"/>
      <c r="RB58" s="78"/>
      <c r="RC58" s="78"/>
      <c r="RD58" s="78"/>
      <c r="RE58" s="78"/>
      <c r="RF58" s="78"/>
      <c r="RG58" s="78"/>
      <c r="RH58" s="78"/>
      <c r="RI58" s="78"/>
      <c r="RJ58" s="78"/>
      <c r="RK58" s="78"/>
      <c r="RL58" s="78"/>
      <c r="RM58" s="78"/>
      <c r="RN58" s="78"/>
      <c r="RO58" s="78"/>
      <c r="RP58" s="78"/>
      <c r="RQ58" s="78"/>
      <c r="RR58" s="78"/>
      <c r="RS58" s="78"/>
      <c r="RT58" s="78"/>
      <c r="RU58" s="78"/>
      <c r="RV58" s="78"/>
      <c r="RW58" s="78"/>
      <c r="RX58" s="78"/>
      <c r="RY58" s="78"/>
      <c r="RZ58" s="78"/>
      <c r="SA58" s="78"/>
      <c r="SB58" s="78"/>
      <c r="SC58" s="78"/>
      <c r="SD58" s="78"/>
      <c r="SE58" s="78"/>
      <c r="SF58" s="78"/>
      <c r="SG58" s="78"/>
      <c r="SH58" s="78"/>
      <c r="SI58" s="78"/>
      <c r="SJ58" s="78"/>
      <c r="SK58" s="78"/>
      <c r="SL58" s="78"/>
      <c r="SM58" s="78"/>
      <c r="SN58" s="78"/>
      <c r="SO58" s="78"/>
      <c r="SP58" s="78"/>
      <c r="SQ58" s="78"/>
      <c r="SR58" s="78"/>
      <c r="SS58" s="78"/>
      <c r="ST58" s="78"/>
      <c r="SU58" s="78"/>
      <c r="SV58" s="78"/>
      <c r="SW58" s="78"/>
      <c r="SX58" s="78"/>
      <c r="SY58" s="78"/>
      <c r="SZ58" s="78"/>
      <c r="TA58" s="78"/>
      <c r="TB58" s="78"/>
      <c r="TC58" s="78"/>
      <c r="TD58" s="78"/>
      <c r="TE58" s="78"/>
      <c r="TF58" s="78"/>
      <c r="TG58" s="78"/>
      <c r="TH58" s="78"/>
      <c r="TI58" s="78"/>
      <c r="TJ58" s="78"/>
      <c r="TK58" s="78"/>
      <c r="TL58" s="78"/>
      <c r="TM58" s="78"/>
      <c r="TN58" s="78"/>
      <c r="TO58" s="78"/>
      <c r="TP58" s="78"/>
      <c r="TQ58" s="78"/>
      <c r="TR58" s="78"/>
      <c r="TS58" s="78"/>
      <c r="TT58" s="78"/>
      <c r="TU58" s="78"/>
      <c r="TV58" s="78"/>
      <c r="TW58" s="78"/>
      <c r="TX58" s="78"/>
      <c r="TY58" s="78"/>
      <c r="TZ58" s="78"/>
      <c r="UA58" s="78"/>
      <c r="UB58" s="78"/>
      <c r="UC58" s="78"/>
      <c r="UD58" s="78"/>
      <c r="UE58" s="78"/>
      <c r="UF58" s="78"/>
      <c r="UG58" s="78"/>
      <c r="UH58" s="78"/>
      <c r="UI58" s="78"/>
      <c r="UJ58" s="78"/>
      <c r="UK58" s="78"/>
      <c r="UL58" s="78"/>
      <c r="UM58" s="78"/>
      <c r="UN58" s="78"/>
      <c r="UO58" s="78"/>
      <c r="UP58" s="78"/>
      <c r="UQ58" s="78"/>
      <c r="UR58" s="78"/>
      <c r="US58" s="78"/>
      <c r="UT58" s="78"/>
      <c r="UU58" s="78"/>
      <c r="UV58" s="78"/>
      <c r="UW58" s="78"/>
      <c r="UX58" s="78"/>
      <c r="UY58" s="78"/>
      <c r="UZ58" s="78"/>
      <c r="VA58" s="78"/>
      <c r="VB58" s="78"/>
      <c r="VC58" s="78"/>
      <c r="VD58" s="78"/>
      <c r="VE58" s="78"/>
      <c r="VF58" s="78"/>
      <c r="VG58" s="78"/>
      <c r="VH58" s="78"/>
      <c r="VI58" s="78"/>
      <c r="VJ58" s="78"/>
      <c r="VK58" s="78"/>
      <c r="VL58" s="78"/>
      <c r="VM58" s="78"/>
      <c r="VN58" s="78"/>
      <c r="VO58" s="78"/>
      <c r="VP58" s="78"/>
      <c r="VQ58" s="78"/>
      <c r="VR58" s="78"/>
      <c r="VS58" s="78"/>
      <c r="VT58" s="78"/>
      <c r="VU58" s="78"/>
      <c r="VV58" s="78"/>
      <c r="VW58" s="78"/>
      <c r="VX58" s="78"/>
      <c r="VY58" s="78"/>
      <c r="VZ58" s="78"/>
      <c r="WA58" s="78"/>
      <c r="WB58" s="78"/>
      <c r="WC58" s="78"/>
      <c r="WD58" s="78"/>
      <c r="WE58" s="78"/>
      <c r="WF58" s="78"/>
      <c r="WG58" s="78"/>
      <c r="WH58" s="78"/>
      <c r="WI58" s="78"/>
      <c r="WJ58" s="78"/>
      <c r="WK58" s="78"/>
      <c r="WL58" s="78"/>
      <c r="WM58" s="78"/>
      <c r="WN58" s="78"/>
      <c r="WO58" s="78"/>
      <c r="WP58" s="78"/>
      <c r="WQ58" s="78"/>
      <c r="WR58" s="78"/>
      <c r="WS58" s="78"/>
      <c r="WT58" s="78"/>
      <c r="WU58" s="78"/>
      <c r="WV58" s="78"/>
      <c r="WW58" s="78"/>
      <c r="WX58" s="78"/>
      <c r="WY58" s="78"/>
      <c r="WZ58" s="78"/>
      <c r="XA58" s="78"/>
      <c r="XB58" s="78"/>
      <c r="XC58" s="78"/>
      <c r="XD58" s="78"/>
      <c r="XE58" s="78"/>
      <c r="XF58" s="78"/>
      <c r="XG58" s="78"/>
      <c r="XH58" s="78"/>
      <c r="XI58" s="78"/>
      <c r="XJ58" s="78"/>
      <c r="XK58" s="78"/>
      <c r="XL58" s="78"/>
      <c r="XM58" s="78"/>
      <c r="XN58" s="78"/>
      <c r="XO58" s="78"/>
      <c r="XP58" s="78"/>
      <c r="XQ58" s="78"/>
      <c r="XR58" s="78"/>
      <c r="XS58" s="78"/>
      <c r="XT58" s="78"/>
      <c r="XU58" s="78"/>
      <c r="XV58" s="78"/>
      <c r="XW58" s="78"/>
      <c r="XX58" s="78"/>
      <c r="XY58" s="78"/>
      <c r="XZ58" s="78"/>
      <c r="YA58" s="78"/>
      <c r="YB58" s="78"/>
      <c r="YC58" s="78"/>
      <c r="YD58" s="78"/>
      <c r="YE58" s="78"/>
      <c r="YF58" s="78"/>
      <c r="YG58" s="78"/>
      <c r="YH58" s="78"/>
      <c r="YI58" s="78"/>
      <c r="YJ58" s="78"/>
      <c r="YK58" s="78"/>
      <c r="YL58" s="78"/>
      <c r="YM58" s="78"/>
      <c r="YN58" s="78"/>
      <c r="YO58" s="78"/>
      <c r="YP58" s="78"/>
      <c r="YQ58" s="78"/>
      <c r="YR58" s="78"/>
      <c r="YS58" s="78"/>
      <c r="YT58" s="78"/>
      <c r="YU58" s="78"/>
      <c r="YV58" s="78"/>
      <c r="YW58" s="78"/>
      <c r="YX58" s="78"/>
      <c r="YY58" s="78"/>
      <c r="YZ58" s="78"/>
      <c r="ZA58" s="78"/>
      <c r="ZB58" s="78"/>
      <c r="ZC58" s="78"/>
      <c r="ZD58" s="78"/>
      <c r="ZE58" s="78"/>
      <c r="ZF58" s="78"/>
      <c r="ZG58" s="78"/>
      <c r="ZH58" s="78"/>
      <c r="ZI58" s="78"/>
      <c r="ZJ58" s="78"/>
      <c r="ZK58" s="78"/>
      <c r="ZL58" s="78"/>
      <c r="ZM58" s="78"/>
      <c r="ZN58" s="78"/>
      <c r="ZO58" s="78"/>
      <c r="ZP58" s="78"/>
      <c r="ZQ58" s="78"/>
      <c r="ZR58" s="78"/>
      <c r="ZS58" s="78"/>
      <c r="ZT58" s="78"/>
      <c r="ZU58" s="78"/>
      <c r="ZV58" s="78"/>
      <c r="ZW58" s="78"/>
      <c r="ZX58" s="78"/>
      <c r="ZY58" s="78"/>
      <c r="ZZ58" s="78"/>
      <c r="AAA58" s="78"/>
      <c r="AAB58" s="78"/>
      <c r="AAC58" s="78"/>
      <c r="AAD58" s="78"/>
      <c r="AAE58" s="78"/>
      <c r="AAF58" s="78"/>
      <c r="AAG58" s="78"/>
      <c r="AAH58" s="78"/>
      <c r="AAI58" s="78"/>
      <c r="AAJ58" s="78"/>
      <c r="AAK58" s="78"/>
      <c r="AAL58" s="78"/>
      <c r="AAM58" s="78"/>
      <c r="AAN58" s="78"/>
      <c r="AAO58" s="78"/>
      <c r="AAP58" s="78"/>
      <c r="AAQ58" s="78"/>
      <c r="AAR58" s="78"/>
      <c r="AAS58" s="78"/>
      <c r="AAT58" s="78"/>
      <c r="AAU58" s="78"/>
      <c r="AAV58" s="78"/>
      <c r="AAW58" s="78"/>
      <c r="AAX58" s="78"/>
      <c r="AAY58" s="78"/>
      <c r="AAZ58" s="78"/>
      <c r="ABA58" s="78"/>
      <c r="ABB58" s="78"/>
      <c r="ABC58" s="78"/>
      <c r="ABD58" s="78"/>
      <c r="ABE58" s="78"/>
      <c r="ABF58" s="78"/>
      <c r="ABG58" s="78"/>
      <c r="ABH58" s="78"/>
      <c r="ABI58" s="78"/>
      <c r="ABJ58" s="78"/>
      <c r="ABK58" s="78"/>
      <c r="ABL58" s="78"/>
      <c r="ABM58" s="78"/>
      <c r="ABN58" s="78"/>
      <c r="ABO58" s="78"/>
      <c r="ABP58" s="78"/>
      <c r="ABQ58" s="78"/>
      <c r="ABR58" s="78"/>
      <c r="ABS58" s="78"/>
      <c r="ABT58" s="78"/>
      <c r="ABU58" s="78"/>
      <c r="ABV58" s="78"/>
      <c r="ABW58" s="78"/>
      <c r="ABX58" s="78"/>
      <c r="ABY58" s="78"/>
      <c r="ABZ58" s="78"/>
      <c r="ACA58" s="78"/>
      <c r="ACB58" s="78"/>
      <c r="ACC58" s="78"/>
      <c r="ACD58" s="78"/>
      <c r="ACE58" s="78"/>
      <c r="ACF58" s="78"/>
      <c r="ACG58" s="78"/>
      <c r="ACH58" s="78"/>
      <c r="ACI58" s="78"/>
      <c r="ACJ58" s="78"/>
      <c r="ACK58" s="78"/>
      <c r="ACL58" s="78"/>
      <c r="ACM58" s="78"/>
      <c r="ACN58" s="78"/>
      <c r="ACO58" s="78"/>
      <c r="ACP58" s="78"/>
      <c r="ACQ58" s="78"/>
      <c r="ACR58" s="78"/>
      <c r="ACS58" s="78"/>
      <c r="ACT58" s="78"/>
      <c r="ACU58" s="78"/>
      <c r="ACV58" s="78"/>
      <c r="ACW58" s="78"/>
      <c r="ACX58" s="78"/>
      <c r="ACY58" s="78"/>
      <c r="ACZ58" s="78"/>
      <c r="ADA58" s="78"/>
      <c r="ADB58" s="78"/>
      <c r="ADC58" s="78"/>
      <c r="ADD58" s="78"/>
      <c r="ADE58" s="78"/>
      <c r="ADF58" s="78"/>
      <c r="ADG58" s="78"/>
      <c r="ADH58" s="78"/>
      <c r="ADI58" s="78"/>
      <c r="ADJ58" s="78"/>
      <c r="ADK58" s="78"/>
      <c r="ADL58" s="78"/>
      <c r="ADM58" s="78"/>
      <c r="ADN58" s="78"/>
      <c r="ADO58" s="78"/>
      <c r="ADP58" s="78"/>
      <c r="ADQ58" s="78"/>
      <c r="ADR58" s="78"/>
      <c r="ADS58" s="78"/>
      <c r="ADT58" s="78"/>
      <c r="ADU58" s="78"/>
      <c r="ADV58" s="78"/>
      <c r="ADW58" s="78"/>
      <c r="ADX58" s="78"/>
      <c r="ADY58" s="78"/>
      <c r="ADZ58" s="78"/>
      <c r="AEA58" s="78"/>
      <c r="AEB58" s="78"/>
      <c r="AEC58" s="78"/>
      <c r="AED58" s="78"/>
      <c r="AEE58" s="78"/>
      <c r="AEF58" s="78"/>
      <c r="AEG58" s="78"/>
      <c r="AEH58" s="78"/>
      <c r="AEI58" s="78"/>
      <c r="AEJ58" s="78"/>
      <c r="AEK58" s="78"/>
      <c r="AEL58" s="78"/>
      <c r="AEM58" s="78"/>
      <c r="AEN58" s="78"/>
      <c r="AEO58" s="78"/>
      <c r="AEP58" s="78"/>
      <c r="AEQ58" s="78"/>
      <c r="AER58" s="78"/>
      <c r="AES58" s="78"/>
      <c r="AET58" s="78"/>
      <c r="AEU58" s="78"/>
      <c r="AEV58" s="78"/>
      <c r="AEW58" s="78"/>
      <c r="AEX58" s="78"/>
      <c r="AEY58" s="78"/>
      <c r="AEZ58" s="78"/>
      <c r="AFA58" s="78"/>
      <c r="AFB58" s="78"/>
      <c r="AFC58" s="78"/>
      <c r="AFD58" s="78"/>
      <c r="AFE58" s="78"/>
      <c r="AFF58" s="78"/>
      <c r="AFG58" s="78"/>
      <c r="AFH58" s="78"/>
      <c r="AFI58" s="78"/>
      <c r="AFJ58" s="78"/>
      <c r="AFK58" s="78"/>
      <c r="AFL58" s="78"/>
      <c r="AFM58" s="78"/>
      <c r="AFN58" s="78"/>
      <c r="AFO58" s="78"/>
      <c r="AFP58" s="78"/>
      <c r="AFQ58" s="78"/>
      <c r="AFR58" s="78"/>
      <c r="AFS58" s="78"/>
      <c r="AFT58" s="78"/>
      <c r="AFU58" s="78"/>
      <c r="AFV58" s="78"/>
      <c r="AFW58" s="78"/>
      <c r="AFX58" s="78"/>
      <c r="AFY58" s="78"/>
      <c r="AFZ58" s="78"/>
      <c r="AGA58" s="78"/>
      <c r="AGB58" s="78"/>
      <c r="AGC58" s="78"/>
      <c r="AGD58" s="78"/>
      <c r="AGE58" s="78"/>
      <c r="AGF58" s="78"/>
      <c r="AGG58" s="78"/>
      <c r="AGH58" s="78"/>
      <c r="AGI58" s="78"/>
      <c r="AGJ58" s="78"/>
      <c r="AGK58" s="78"/>
      <c r="AGL58" s="78"/>
      <c r="AGM58" s="78"/>
      <c r="AGN58" s="78"/>
      <c r="AGO58" s="78"/>
      <c r="AGP58" s="78"/>
      <c r="AGQ58" s="78"/>
      <c r="AGR58" s="78"/>
      <c r="AGS58" s="78"/>
      <c r="AGT58" s="78"/>
      <c r="AGU58" s="78"/>
      <c r="AGV58" s="78"/>
      <c r="AGW58" s="78"/>
      <c r="AGX58" s="78"/>
      <c r="AGY58" s="78"/>
      <c r="AGZ58" s="78"/>
      <c r="AHA58" s="78"/>
      <c r="AHB58" s="78"/>
      <c r="AHC58" s="78"/>
      <c r="AHD58" s="78"/>
      <c r="AHE58" s="78"/>
      <c r="AHF58" s="78"/>
      <c r="AHG58" s="78"/>
      <c r="AHH58" s="78"/>
      <c r="AHI58" s="78"/>
      <c r="AHJ58" s="78"/>
      <c r="AHK58" s="78"/>
      <c r="AHL58" s="78"/>
      <c r="AHM58" s="78"/>
      <c r="AHN58" s="78"/>
      <c r="AHO58" s="78"/>
      <c r="AHP58" s="78"/>
      <c r="AHQ58" s="78"/>
      <c r="AHR58" s="78"/>
      <c r="AHS58" s="78"/>
      <c r="AHT58" s="78"/>
      <c r="AHU58" s="78"/>
      <c r="AHV58" s="78"/>
      <c r="AHW58" s="78"/>
      <c r="AHX58" s="78"/>
      <c r="AHY58" s="78"/>
      <c r="AHZ58" s="78"/>
      <c r="AIA58" s="78"/>
      <c r="AIB58" s="78"/>
      <c r="AIC58" s="78"/>
      <c r="AID58" s="78"/>
      <c r="AIE58" s="78"/>
      <c r="AIF58" s="78"/>
      <c r="AIG58" s="78"/>
      <c r="AIH58" s="78"/>
      <c r="AII58" s="78"/>
      <c r="AIJ58" s="78"/>
      <c r="AIK58" s="78"/>
      <c r="AIL58" s="78"/>
      <c r="AIM58" s="78"/>
      <c r="AIN58" s="78"/>
      <c r="AIO58" s="78"/>
      <c r="AIP58" s="78"/>
      <c r="AIQ58" s="78"/>
      <c r="AIR58" s="78"/>
      <c r="AIS58" s="78"/>
      <c r="AIT58" s="78"/>
      <c r="AIU58" s="78"/>
      <c r="AIV58" s="78"/>
      <c r="AIW58" s="78"/>
      <c r="AIX58" s="78"/>
      <c r="AIY58" s="78"/>
      <c r="AIZ58" s="78"/>
      <c r="AJA58" s="78"/>
      <c r="AJB58" s="78"/>
      <c r="AJC58" s="78"/>
      <c r="AJD58" s="78"/>
      <c r="AJE58" s="78"/>
      <c r="AJF58" s="78"/>
      <c r="AJG58" s="78"/>
      <c r="AJH58" s="78"/>
      <c r="AJI58" s="78"/>
      <c r="AJJ58" s="78"/>
      <c r="AJK58" s="78"/>
      <c r="AJL58" s="78"/>
      <c r="AJM58" s="78"/>
      <c r="AJN58" s="78"/>
      <c r="AJO58" s="78"/>
      <c r="AJP58" s="78"/>
      <c r="AJQ58" s="78"/>
      <c r="AJR58" s="78"/>
      <c r="AJS58" s="78"/>
      <c r="AJT58" s="78"/>
      <c r="AJU58" s="78"/>
      <c r="AJV58" s="78"/>
      <c r="AJW58" s="78"/>
      <c r="AJX58" s="78"/>
      <c r="AJY58" s="78"/>
      <c r="AJZ58" s="78"/>
      <c r="AKA58" s="78"/>
      <c r="AKB58" s="78"/>
      <c r="AKC58" s="78"/>
      <c r="AKD58" s="78"/>
      <c r="AKE58" s="78"/>
      <c r="AKF58" s="78"/>
      <c r="AKG58" s="78"/>
      <c r="AKH58" s="78"/>
      <c r="AKI58" s="78"/>
      <c r="AKJ58" s="78"/>
      <c r="AKK58" s="78"/>
      <c r="AKL58" s="78"/>
      <c r="AKM58" s="78"/>
      <c r="AKN58" s="78"/>
      <c r="AKO58" s="78"/>
      <c r="AKP58" s="78"/>
      <c r="AKQ58" s="78"/>
      <c r="AKR58" s="78"/>
      <c r="AKS58" s="78"/>
      <c r="AKT58" s="78"/>
      <c r="AKU58" s="78"/>
      <c r="AKV58" s="78"/>
      <c r="AKW58" s="78"/>
      <c r="AKX58" s="78"/>
      <c r="AKY58" s="78"/>
      <c r="AKZ58" s="78"/>
      <c r="ALA58" s="78"/>
      <c r="ALB58" s="78"/>
      <c r="ALC58" s="78"/>
      <c r="ALD58" s="78"/>
      <c r="ALE58" s="78"/>
      <c r="ALF58" s="78"/>
      <c r="ALG58" s="78"/>
      <c r="ALH58" s="78"/>
      <c r="ALI58" s="78"/>
      <c r="ALJ58" s="78"/>
      <c r="ALK58" s="78"/>
      <c r="ALL58" s="78"/>
      <c r="ALM58" s="78"/>
      <c r="ALN58" s="78"/>
      <c r="ALO58" s="78"/>
      <c r="ALP58" s="78"/>
      <c r="ALQ58" s="78"/>
      <c r="ALR58" s="78"/>
      <c r="ALS58" s="78"/>
      <c r="ALT58" s="78"/>
      <c r="ALU58" s="78"/>
      <c r="ALV58" s="78"/>
      <c r="ALW58" s="78"/>
      <c r="ALX58" s="78"/>
      <c r="ALY58" s="78"/>
      <c r="ALZ58" s="78"/>
      <c r="AMA58" s="78"/>
      <c r="AMB58" s="78"/>
      <c r="AMC58" s="78"/>
      <c r="AMD58" s="78"/>
      <c r="AME58" s="78"/>
      <c r="AMF58" s="78"/>
      <c r="AMG58" s="78"/>
      <c r="AMH58" s="78"/>
      <c r="AMI58" s="78"/>
      <c r="AMJ58" s="78"/>
    </row>
    <row r="59" spans="1:1024" s="77" customFormat="1" ht="25.5" outlineLevel="1" x14ac:dyDescent="0.2">
      <c r="A59" s="305" t="s">
        <v>840</v>
      </c>
      <c r="B59" s="284">
        <v>92270</v>
      </c>
      <c r="C59" s="284" t="s">
        <v>17</v>
      </c>
      <c r="D59" s="283" t="s">
        <v>1090</v>
      </c>
      <c r="E59" s="291" t="s">
        <v>196</v>
      </c>
      <c r="F59" s="292">
        <v>17.59</v>
      </c>
      <c r="G59" s="539">
        <v>0</v>
      </c>
      <c r="H59" s="288">
        <f t="shared" ref="H59:H63" si="10">(G59*0.2223)+G59</f>
        <v>0</v>
      </c>
      <c r="I59" s="289">
        <f t="shared" ref="I59" si="11">(F59*H59)</f>
        <v>0</v>
      </c>
      <c r="K59" s="317"/>
    </row>
    <row r="60" spans="1:1024" s="77" customFormat="1" ht="42.75" customHeight="1" outlineLevel="1" x14ac:dyDescent="0.2">
      <c r="A60" s="87" t="s">
        <v>841</v>
      </c>
      <c r="B60" s="86" t="s">
        <v>26</v>
      </c>
      <c r="C60" s="284" t="s">
        <v>14</v>
      </c>
      <c r="D60" s="285" t="s">
        <v>143</v>
      </c>
      <c r="E60" s="291" t="s">
        <v>198</v>
      </c>
      <c r="F60" s="292">
        <v>108.1</v>
      </c>
      <c r="G60" s="539">
        <v>0</v>
      </c>
      <c r="H60" s="288">
        <f t="shared" si="10"/>
        <v>0</v>
      </c>
      <c r="I60" s="289">
        <f t="shared" ref="I60:I63" si="12">(F60*H60)</f>
        <v>0</v>
      </c>
    </row>
    <row r="61" spans="1:1024" s="77" customFormat="1" ht="51.75" customHeight="1" outlineLevel="1" x14ac:dyDescent="0.2">
      <c r="A61" s="87" t="s">
        <v>842</v>
      </c>
      <c r="B61" s="86">
        <v>92759</v>
      </c>
      <c r="C61" s="284" t="s">
        <v>17</v>
      </c>
      <c r="D61" s="290" t="s">
        <v>144</v>
      </c>
      <c r="E61" s="291" t="s">
        <v>198</v>
      </c>
      <c r="F61" s="292">
        <v>12.3</v>
      </c>
      <c r="G61" s="539">
        <v>0</v>
      </c>
      <c r="H61" s="288">
        <f t="shared" si="10"/>
        <v>0</v>
      </c>
      <c r="I61" s="289">
        <f t="shared" si="12"/>
        <v>0</v>
      </c>
    </row>
    <row r="62" spans="1:1024" s="77" customFormat="1" ht="38.25" outlineLevel="1" x14ac:dyDescent="0.2">
      <c r="A62" s="305" t="s">
        <v>843</v>
      </c>
      <c r="B62" s="284" t="s">
        <v>1085</v>
      </c>
      <c r="C62" s="284" t="s">
        <v>14</v>
      </c>
      <c r="D62" s="290" t="s">
        <v>1086</v>
      </c>
      <c r="E62" s="291" t="s">
        <v>197</v>
      </c>
      <c r="F62" s="292">
        <v>0.41</v>
      </c>
      <c r="G62" s="539">
        <v>0</v>
      </c>
      <c r="H62" s="288">
        <f t="shared" si="10"/>
        <v>0</v>
      </c>
      <c r="I62" s="289">
        <f t="shared" si="12"/>
        <v>0</v>
      </c>
      <c r="K62" s="317"/>
    </row>
    <row r="63" spans="1:1024" s="77" customFormat="1" ht="38.25" outlineLevel="1" x14ac:dyDescent="0.2">
      <c r="A63" s="305" t="s">
        <v>844</v>
      </c>
      <c r="B63" s="284" t="s">
        <v>1087</v>
      </c>
      <c r="C63" s="284" t="s">
        <v>14</v>
      </c>
      <c r="D63" s="290" t="s">
        <v>1088</v>
      </c>
      <c r="E63" s="291" t="s">
        <v>197</v>
      </c>
      <c r="F63" s="292">
        <v>1.5</v>
      </c>
      <c r="G63" s="539">
        <v>0</v>
      </c>
      <c r="H63" s="288">
        <f t="shared" si="10"/>
        <v>0</v>
      </c>
      <c r="I63" s="289">
        <f t="shared" si="12"/>
        <v>0</v>
      </c>
      <c r="K63" s="317"/>
    </row>
    <row r="64" spans="1:1024" s="80" customFormat="1" outlineLevel="1" x14ac:dyDescent="0.2">
      <c r="A64" s="337"/>
      <c r="B64" s="338"/>
      <c r="C64" s="338"/>
      <c r="D64" s="338"/>
      <c r="E64" s="338"/>
      <c r="F64" s="338"/>
      <c r="G64" s="339"/>
      <c r="H64" s="95"/>
      <c r="I64" s="143">
        <f>SUM(I59:I63)</f>
        <v>0</v>
      </c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  <c r="RN64" s="78"/>
      <c r="RO64" s="78"/>
      <c r="RP64" s="78"/>
      <c r="RQ64" s="78"/>
      <c r="RR64" s="78"/>
      <c r="RS64" s="78"/>
      <c r="RT64" s="78"/>
      <c r="RU64" s="78"/>
      <c r="RV64" s="78"/>
      <c r="RW64" s="78"/>
      <c r="RX64" s="78"/>
      <c r="RY64" s="78"/>
      <c r="RZ64" s="78"/>
      <c r="SA64" s="78"/>
      <c r="SB64" s="78"/>
      <c r="SC64" s="78"/>
      <c r="SD64" s="78"/>
      <c r="SE64" s="78"/>
      <c r="SF64" s="78"/>
      <c r="SG64" s="78"/>
      <c r="SH64" s="78"/>
      <c r="SI64" s="78"/>
      <c r="SJ64" s="78"/>
      <c r="SK64" s="78"/>
      <c r="SL64" s="78"/>
      <c r="SM64" s="78"/>
      <c r="SN64" s="78"/>
      <c r="SO64" s="78"/>
      <c r="SP64" s="78"/>
      <c r="SQ64" s="78"/>
      <c r="SR64" s="78"/>
      <c r="SS64" s="78"/>
      <c r="ST64" s="78"/>
      <c r="SU64" s="78"/>
      <c r="SV64" s="78"/>
      <c r="SW64" s="78"/>
      <c r="SX64" s="78"/>
      <c r="SY64" s="78"/>
      <c r="SZ64" s="78"/>
      <c r="TA64" s="78"/>
      <c r="TB64" s="78"/>
      <c r="TC64" s="78"/>
      <c r="TD64" s="78"/>
      <c r="TE64" s="78"/>
      <c r="TF64" s="78"/>
      <c r="TG64" s="78"/>
      <c r="TH64" s="78"/>
      <c r="TI64" s="78"/>
      <c r="TJ64" s="78"/>
      <c r="TK64" s="78"/>
      <c r="TL64" s="78"/>
      <c r="TM64" s="78"/>
      <c r="TN64" s="78"/>
      <c r="TO64" s="78"/>
      <c r="TP64" s="78"/>
      <c r="TQ64" s="78"/>
      <c r="TR64" s="78"/>
      <c r="TS64" s="78"/>
      <c r="TT64" s="78"/>
      <c r="TU64" s="78"/>
      <c r="TV64" s="78"/>
      <c r="TW64" s="78"/>
      <c r="TX64" s="78"/>
      <c r="TY64" s="78"/>
      <c r="TZ64" s="78"/>
      <c r="UA64" s="78"/>
      <c r="UB64" s="78"/>
      <c r="UC64" s="78"/>
      <c r="UD64" s="78"/>
      <c r="UE64" s="78"/>
      <c r="UF64" s="78"/>
      <c r="UG64" s="78"/>
      <c r="UH64" s="78"/>
      <c r="UI64" s="78"/>
      <c r="UJ64" s="78"/>
      <c r="UK64" s="78"/>
      <c r="UL64" s="78"/>
      <c r="UM64" s="78"/>
      <c r="UN64" s="78"/>
      <c r="UO64" s="78"/>
      <c r="UP64" s="78"/>
      <c r="UQ64" s="78"/>
      <c r="UR64" s="78"/>
      <c r="US64" s="78"/>
      <c r="UT64" s="78"/>
      <c r="UU64" s="78"/>
      <c r="UV64" s="78"/>
      <c r="UW64" s="78"/>
      <c r="UX64" s="78"/>
      <c r="UY64" s="78"/>
      <c r="UZ64" s="78"/>
      <c r="VA64" s="78"/>
      <c r="VB64" s="78"/>
      <c r="VC64" s="78"/>
      <c r="VD64" s="78"/>
      <c r="VE64" s="78"/>
      <c r="VF64" s="78"/>
      <c r="VG64" s="78"/>
      <c r="VH64" s="78"/>
      <c r="VI64" s="78"/>
      <c r="VJ64" s="78"/>
      <c r="VK64" s="78"/>
      <c r="VL64" s="78"/>
      <c r="VM64" s="78"/>
      <c r="VN64" s="78"/>
      <c r="VO64" s="78"/>
      <c r="VP64" s="78"/>
      <c r="VQ64" s="78"/>
      <c r="VR64" s="78"/>
      <c r="VS64" s="78"/>
      <c r="VT64" s="78"/>
      <c r="VU64" s="78"/>
      <c r="VV64" s="78"/>
      <c r="VW64" s="78"/>
      <c r="VX64" s="78"/>
      <c r="VY64" s="78"/>
      <c r="VZ64" s="78"/>
      <c r="WA64" s="78"/>
      <c r="WB64" s="78"/>
      <c r="WC64" s="78"/>
      <c r="WD64" s="78"/>
      <c r="WE64" s="78"/>
      <c r="WF64" s="78"/>
      <c r="WG64" s="78"/>
      <c r="WH64" s="78"/>
      <c r="WI64" s="78"/>
      <c r="WJ64" s="78"/>
      <c r="WK64" s="78"/>
      <c r="WL64" s="78"/>
      <c r="WM64" s="78"/>
      <c r="WN64" s="78"/>
      <c r="WO64" s="78"/>
      <c r="WP64" s="78"/>
      <c r="WQ64" s="78"/>
      <c r="WR64" s="78"/>
      <c r="WS64" s="78"/>
      <c r="WT64" s="78"/>
      <c r="WU64" s="78"/>
      <c r="WV64" s="78"/>
      <c r="WW64" s="78"/>
      <c r="WX64" s="78"/>
      <c r="WY64" s="78"/>
      <c r="WZ64" s="78"/>
      <c r="XA64" s="78"/>
      <c r="XB64" s="78"/>
      <c r="XC64" s="78"/>
      <c r="XD64" s="78"/>
      <c r="XE64" s="78"/>
      <c r="XF64" s="78"/>
      <c r="XG64" s="78"/>
      <c r="XH64" s="78"/>
      <c r="XI64" s="78"/>
      <c r="XJ64" s="78"/>
      <c r="XK64" s="78"/>
      <c r="XL64" s="78"/>
      <c r="XM64" s="78"/>
      <c r="XN64" s="78"/>
      <c r="XO64" s="78"/>
      <c r="XP64" s="78"/>
      <c r="XQ64" s="78"/>
      <c r="XR64" s="78"/>
      <c r="XS64" s="78"/>
      <c r="XT64" s="78"/>
      <c r="XU64" s="78"/>
      <c r="XV64" s="78"/>
      <c r="XW64" s="78"/>
      <c r="XX64" s="78"/>
      <c r="XY64" s="78"/>
      <c r="XZ64" s="78"/>
      <c r="YA64" s="78"/>
      <c r="YB64" s="78"/>
      <c r="YC64" s="78"/>
      <c r="YD64" s="78"/>
      <c r="YE64" s="78"/>
      <c r="YF64" s="78"/>
      <c r="YG64" s="78"/>
      <c r="YH64" s="78"/>
      <c r="YI64" s="78"/>
      <c r="YJ64" s="78"/>
      <c r="YK64" s="78"/>
      <c r="YL64" s="78"/>
      <c r="YM64" s="78"/>
      <c r="YN64" s="78"/>
      <c r="YO64" s="78"/>
      <c r="YP64" s="78"/>
      <c r="YQ64" s="78"/>
      <c r="YR64" s="78"/>
      <c r="YS64" s="78"/>
      <c r="YT64" s="78"/>
      <c r="YU64" s="78"/>
      <c r="YV64" s="78"/>
      <c r="YW64" s="78"/>
      <c r="YX64" s="78"/>
      <c r="YY64" s="78"/>
      <c r="YZ64" s="78"/>
      <c r="ZA64" s="78"/>
      <c r="ZB64" s="78"/>
      <c r="ZC64" s="78"/>
      <c r="ZD64" s="78"/>
      <c r="ZE64" s="78"/>
      <c r="ZF64" s="78"/>
      <c r="ZG64" s="78"/>
      <c r="ZH64" s="78"/>
      <c r="ZI64" s="78"/>
      <c r="ZJ64" s="78"/>
      <c r="ZK64" s="78"/>
      <c r="ZL64" s="78"/>
      <c r="ZM64" s="78"/>
      <c r="ZN64" s="78"/>
      <c r="ZO64" s="78"/>
      <c r="ZP64" s="78"/>
      <c r="ZQ64" s="78"/>
      <c r="ZR64" s="78"/>
      <c r="ZS64" s="78"/>
      <c r="ZT64" s="78"/>
      <c r="ZU64" s="78"/>
      <c r="ZV64" s="78"/>
      <c r="ZW64" s="78"/>
      <c r="ZX64" s="78"/>
      <c r="ZY64" s="78"/>
      <c r="ZZ64" s="78"/>
      <c r="AAA64" s="78"/>
      <c r="AAB64" s="78"/>
      <c r="AAC64" s="78"/>
      <c r="AAD64" s="78"/>
      <c r="AAE64" s="78"/>
      <c r="AAF64" s="78"/>
      <c r="AAG64" s="78"/>
      <c r="AAH64" s="78"/>
      <c r="AAI64" s="78"/>
      <c r="AAJ64" s="78"/>
      <c r="AAK64" s="78"/>
      <c r="AAL64" s="78"/>
      <c r="AAM64" s="78"/>
      <c r="AAN64" s="78"/>
      <c r="AAO64" s="78"/>
      <c r="AAP64" s="78"/>
      <c r="AAQ64" s="78"/>
      <c r="AAR64" s="78"/>
      <c r="AAS64" s="78"/>
      <c r="AAT64" s="78"/>
      <c r="AAU64" s="78"/>
      <c r="AAV64" s="78"/>
      <c r="AAW64" s="78"/>
      <c r="AAX64" s="78"/>
      <c r="AAY64" s="78"/>
      <c r="AAZ64" s="78"/>
      <c r="ABA64" s="78"/>
      <c r="ABB64" s="78"/>
      <c r="ABC64" s="78"/>
      <c r="ABD64" s="78"/>
      <c r="ABE64" s="78"/>
      <c r="ABF64" s="78"/>
      <c r="ABG64" s="78"/>
      <c r="ABH64" s="78"/>
      <c r="ABI64" s="78"/>
      <c r="ABJ64" s="78"/>
      <c r="ABK64" s="78"/>
      <c r="ABL64" s="78"/>
      <c r="ABM64" s="78"/>
      <c r="ABN64" s="78"/>
      <c r="ABO64" s="78"/>
      <c r="ABP64" s="78"/>
      <c r="ABQ64" s="78"/>
      <c r="ABR64" s="78"/>
      <c r="ABS64" s="78"/>
      <c r="ABT64" s="78"/>
      <c r="ABU64" s="78"/>
      <c r="ABV64" s="78"/>
      <c r="ABW64" s="78"/>
      <c r="ABX64" s="78"/>
      <c r="ABY64" s="78"/>
      <c r="ABZ64" s="78"/>
      <c r="ACA64" s="78"/>
      <c r="ACB64" s="78"/>
      <c r="ACC64" s="78"/>
      <c r="ACD64" s="78"/>
      <c r="ACE64" s="78"/>
      <c r="ACF64" s="78"/>
      <c r="ACG64" s="78"/>
      <c r="ACH64" s="78"/>
      <c r="ACI64" s="78"/>
      <c r="ACJ64" s="78"/>
      <c r="ACK64" s="78"/>
      <c r="ACL64" s="78"/>
      <c r="ACM64" s="78"/>
      <c r="ACN64" s="78"/>
      <c r="ACO64" s="78"/>
      <c r="ACP64" s="78"/>
      <c r="ACQ64" s="78"/>
      <c r="ACR64" s="78"/>
      <c r="ACS64" s="78"/>
      <c r="ACT64" s="78"/>
      <c r="ACU64" s="78"/>
      <c r="ACV64" s="78"/>
      <c r="ACW64" s="78"/>
      <c r="ACX64" s="78"/>
      <c r="ACY64" s="78"/>
      <c r="ACZ64" s="78"/>
      <c r="ADA64" s="78"/>
      <c r="ADB64" s="78"/>
      <c r="ADC64" s="78"/>
      <c r="ADD64" s="78"/>
      <c r="ADE64" s="78"/>
      <c r="ADF64" s="78"/>
      <c r="ADG64" s="78"/>
      <c r="ADH64" s="78"/>
      <c r="ADI64" s="78"/>
      <c r="ADJ64" s="78"/>
      <c r="ADK64" s="78"/>
      <c r="ADL64" s="78"/>
      <c r="ADM64" s="78"/>
      <c r="ADN64" s="78"/>
      <c r="ADO64" s="78"/>
      <c r="ADP64" s="78"/>
      <c r="ADQ64" s="78"/>
      <c r="ADR64" s="78"/>
      <c r="ADS64" s="78"/>
      <c r="ADT64" s="78"/>
      <c r="ADU64" s="78"/>
      <c r="ADV64" s="78"/>
      <c r="ADW64" s="78"/>
      <c r="ADX64" s="78"/>
      <c r="ADY64" s="78"/>
      <c r="ADZ64" s="78"/>
      <c r="AEA64" s="78"/>
      <c r="AEB64" s="78"/>
      <c r="AEC64" s="78"/>
      <c r="AED64" s="78"/>
      <c r="AEE64" s="78"/>
      <c r="AEF64" s="78"/>
      <c r="AEG64" s="78"/>
      <c r="AEH64" s="78"/>
      <c r="AEI64" s="78"/>
      <c r="AEJ64" s="78"/>
      <c r="AEK64" s="78"/>
      <c r="AEL64" s="78"/>
      <c r="AEM64" s="78"/>
      <c r="AEN64" s="78"/>
      <c r="AEO64" s="78"/>
      <c r="AEP64" s="78"/>
      <c r="AEQ64" s="78"/>
      <c r="AER64" s="78"/>
      <c r="AES64" s="78"/>
      <c r="AET64" s="78"/>
      <c r="AEU64" s="78"/>
      <c r="AEV64" s="78"/>
      <c r="AEW64" s="78"/>
      <c r="AEX64" s="78"/>
      <c r="AEY64" s="78"/>
      <c r="AEZ64" s="78"/>
      <c r="AFA64" s="78"/>
      <c r="AFB64" s="78"/>
      <c r="AFC64" s="78"/>
      <c r="AFD64" s="78"/>
      <c r="AFE64" s="78"/>
      <c r="AFF64" s="78"/>
      <c r="AFG64" s="78"/>
      <c r="AFH64" s="78"/>
      <c r="AFI64" s="78"/>
      <c r="AFJ64" s="78"/>
      <c r="AFK64" s="78"/>
      <c r="AFL64" s="78"/>
      <c r="AFM64" s="78"/>
      <c r="AFN64" s="78"/>
      <c r="AFO64" s="78"/>
      <c r="AFP64" s="78"/>
      <c r="AFQ64" s="78"/>
      <c r="AFR64" s="78"/>
      <c r="AFS64" s="78"/>
      <c r="AFT64" s="78"/>
      <c r="AFU64" s="78"/>
      <c r="AFV64" s="78"/>
      <c r="AFW64" s="78"/>
      <c r="AFX64" s="78"/>
      <c r="AFY64" s="78"/>
      <c r="AFZ64" s="78"/>
      <c r="AGA64" s="78"/>
      <c r="AGB64" s="78"/>
      <c r="AGC64" s="78"/>
      <c r="AGD64" s="78"/>
      <c r="AGE64" s="78"/>
      <c r="AGF64" s="78"/>
      <c r="AGG64" s="78"/>
      <c r="AGH64" s="78"/>
      <c r="AGI64" s="78"/>
      <c r="AGJ64" s="78"/>
      <c r="AGK64" s="78"/>
      <c r="AGL64" s="78"/>
      <c r="AGM64" s="78"/>
      <c r="AGN64" s="78"/>
      <c r="AGO64" s="78"/>
      <c r="AGP64" s="78"/>
      <c r="AGQ64" s="78"/>
      <c r="AGR64" s="78"/>
      <c r="AGS64" s="78"/>
      <c r="AGT64" s="78"/>
      <c r="AGU64" s="78"/>
      <c r="AGV64" s="78"/>
      <c r="AGW64" s="78"/>
      <c r="AGX64" s="78"/>
      <c r="AGY64" s="78"/>
      <c r="AGZ64" s="78"/>
      <c r="AHA64" s="78"/>
      <c r="AHB64" s="78"/>
      <c r="AHC64" s="78"/>
      <c r="AHD64" s="78"/>
      <c r="AHE64" s="78"/>
      <c r="AHF64" s="78"/>
      <c r="AHG64" s="78"/>
      <c r="AHH64" s="78"/>
      <c r="AHI64" s="78"/>
      <c r="AHJ64" s="78"/>
      <c r="AHK64" s="78"/>
      <c r="AHL64" s="78"/>
      <c r="AHM64" s="78"/>
      <c r="AHN64" s="78"/>
      <c r="AHO64" s="78"/>
      <c r="AHP64" s="78"/>
      <c r="AHQ64" s="78"/>
      <c r="AHR64" s="78"/>
      <c r="AHS64" s="78"/>
      <c r="AHT64" s="78"/>
      <c r="AHU64" s="78"/>
      <c r="AHV64" s="78"/>
      <c r="AHW64" s="78"/>
      <c r="AHX64" s="78"/>
      <c r="AHY64" s="78"/>
      <c r="AHZ64" s="78"/>
      <c r="AIA64" s="78"/>
      <c r="AIB64" s="78"/>
      <c r="AIC64" s="78"/>
      <c r="AID64" s="78"/>
      <c r="AIE64" s="78"/>
      <c r="AIF64" s="78"/>
      <c r="AIG64" s="78"/>
      <c r="AIH64" s="78"/>
      <c r="AII64" s="78"/>
      <c r="AIJ64" s="78"/>
      <c r="AIK64" s="78"/>
      <c r="AIL64" s="78"/>
      <c r="AIM64" s="78"/>
      <c r="AIN64" s="78"/>
      <c r="AIO64" s="78"/>
      <c r="AIP64" s="78"/>
      <c r="AIQ64" s="78"/>
      <c r="AIR64" s="78"/>
      <c r="AIS64" s="78"/>
      <c r="AIT64" s="78"/>
      <c r="AIU64" s="78"/>
      <c r="AIV64" s="78"/>
      <c r="AIW64" s="78"/>
      <c r="AIX64" s="78"/>
      <c r="AIY64" s="78"/>
      <c r="AIZ64" s="78"/>
      <c r="AJA64" s="78"/>
      <c r="AJB64" s="78"/>
      <c r="AJC64" s="78"/>
      <c r="AJD64" s="78"/>
      <c r="AJE64" s="78"/>
      <c r="AJF64" s="78"/>
      <c r="AJG64" s="78"/>
      <c r="AJH64" s="78"/>
      <c r="AJI64" s="78"/>
      <c r="AJJ64" s="78"/>
      <c r="AJK64" s="78"/>
      <c r="AJL64" s="78"/>
      <c r="AJM64" s="78"/>
      <c r="AJN64" s="78"/>
      <c r="AJO64" s="78"/>
      <c r="AJP64" s="78"/>
      <c r="AJQ64" s="78"/>
      <c r="AJR64" s="78"/>
      <c r="AJS64" s="78"/>
      <c r="AJT64" s="78"/>
      <c r="AJU64" s="78"/>
      <c r="AJV64" s="78"/>
      <c r="AJW64" s="78"/>
      <c r="AJX64" s="78"/>
      <c r="AJY64" s="78"/>
      <c r="AJZ64" s="78"/>
      <c r="AKA64" s="78"/>
      <c r="AKB64" s="78"/>
      <c r="AKC64" s="78"/>
      <c r="AKD64" s="78"/>
      <c r="AKE64" s="78"/>
      <c r="AKF64" s="78"/>
      <c r="AKG64" s="78"/>
      <c r="AKH64" s="78"/>
      <c r="AKI64" s="78"/>
      <c r="AKJ64" s="78"/>
      <c r="AKK64" s="78"/>
      <c r="AKL64" s="78"/>
      <c r="AKM64" s="78"/>
      <c r="AKN64" s="78"/>
      <c r="AKO64" s="78"/>
      <c r="AKP64" s="78"/>
      <c r="AKQ64" s="78"/>
      <c r="AKR64" s="78"/>
      <c r="AKS64" s="78"/>
      <c r="AKT64" s="78"/>
      <c r="AKU64" s="78"/>
      <c r="AKV64" s="78"/>
      <c r="AKW64" s="78"/>
      <c r="AKX64" s="78"/>
      <c r="AKY64" s="78"/>
      <c r="AKZ64" s="78"/>
      <c r="ALA64" s="78"/>
      <c r="ALB64" s="78"/>
      <c r="ALC64" s="78"/>
      <c r="ALD64" s="78"/>
      <c r="ALE64" s="78"/>
      <c r="ALF64" s="78"/>
      <c r="ALG64" s="78"/>
      <c r="ALH64" s="78"/>
      <c r="ALI64" s="78"/>
      <c r="ALJ64" s="78"/>
      <c r="ALK64" s="78"/>
      <c r="ALL64" s="78"/>
      <c r="ALM64" s="78"/>
      <c r="ALN64" s="78"/>
      <c r="ALO64" s="78"/>
      <c r="ALP64" s="78"/>
      <c r="ALQ64" s="78"/>
      <c r="ALR64" s="78"/>
      <c r="ALS64" s="78"/>
      <c r="ALT64" s="78"/>
      <c r="ALU64" s="78"/>
      <c r="ALV64" s="78"/>
      <c r="ALW64" s="78"/>
      <c r="ALX64" s="78"/>
      <c r="ALY64" s="78"/>
      <c r="ALZ64" s="78"/>
      <c r="AMA64" s="78"/>
      <c r="AMB64" s="78"/>
      <c r="AMC64" s="78"/>
      <c r="AMD64" s="78"/>
      <c r="AME64" s="78"/>
      <c r="AMF64" s="78"/>
      <c r="AMG64" s="78"/>
      <c r="AMH64" s="78"/>
      <c r="AMI64" s="78"/>
      <c r="AMJ64" s="78"/>
    </row>
    <row r="65" spans="1:1024" x14ac:dyDescent="0.2">
      <c r="A65" s="10">
        <v>5</v>
      </c>
      <c r="B65" s="10"/>
      <c r="C65" s="10"/>
      <c r="D65" s="163" t="s">
        <v>27</v>
      </c>
      <c r="E65" s="10"/>
      <c r="F65" s="124"/>
      <c r="G65" s="124"/>
      <c r="H65" s="11"/>
      <c r="I65" s="13">
        <f>I81</f>
        <v>0</v>
      </c>
    </row>
    <row r="66" spans="1:1024" outlineLevel="1" x14ac:dyDescent="0.2">
      <c r="A66" s="20" t="s">
        <v>29</v>
      </c>
      <c r="B66" s="20"/>
      <c r="C66" s="20"/>
      <c r="D66" s="14" t="s">
        <v>546</v>
      </c>
      <c r="E66" s="21"/>
      <c r="F66" s="18"/>
      <c r="G66" s="18"/>
      <c r="H66" s="19"/>
      <c r="I66" s="19"/>
      <c r="N66" s="77"/>
      <c r="P66" s="77"/>
    </row>
    <row r="67" spans="1:1024" s="213" customFormat="1" ht="25.5" x14ac:dyDescent="0.2">
      <c r="A67" s="286" t="s">
        <v>31</v>
      </c>
      <c r="B67" s="284">
        <v>92270</v>
      </c>
      <c r="C67" s="284" t="s">
        <v>17</v>
      </c>
      <c r="D67" s="283" t="s">
        <v>1089</v>
      </c>
      <c r="E67" s="286" t="s">
        <v>196</v>
      </c>
      <c r="F67" s="287">
        <f>14.98+11.21</f>
        <v>26.19</v>
      </c>
      <c r="G67" s="540">
        <v>0</v>
      </c>
      <c r="H67" s="288">
        <f t="shared" ref="H67:H70" si="13">(G67*0.2223)+G67</f>
        <v>0</v>
      </c>
      <c r="I67" s="289">
        <f t="shared" ref="I67:I70" si="14">(F67*H67)</f>
        <v>0</v>
      </c>
      <c r="J67" s="212"/>
      <c r="K67" s="318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2"/>
      <c r="EL67" s="212"/>
      <c r="EM67" s="212"/>
      <c r="EN67" s="212"/>
      <c r="EO67" s="212"/>
      <c r="EP67" s="212"/>
      <c r="EQ67" s="212"/>
      <c r="ER67" s="212"/>
      <c r="ES67" s="212"/>
      <c r="ET67" s="212"/>
      <c r="EU67" s="212"/>
      <c r="EV67" s="212"/>
      <c r="EW67" s="212"/>
      <c r="EX67" s="212"/>
      <c r="EY67" s="212"/>
      <c r="EZ67" s="212"/>
      <c r="FA67" s="212"/>
      <c r="FB67" s="212"/>
      <c r="FC67" s="212"/>
      <c r="FD67" s="212"/>
      <c r="FE67" s="212"/>
      <c r="FF67" s="212"/>
      <c r="FG67" s="212"/>
      <c r="FH67" s="212"/>
      <c r="FI67" s="212"/>
      <c r="FJ67" s="212"/>
      <c r="FK67" s="212"/>
      <c r="FL67" s="212"/>
      <c r="FM67" s="212"/>
      <c r="FN67" s="212"/>
      <c r="FO67" s="212"/>
      <c r="FP67" s="212"/>
      <c r="FQ67" s="212"/>
      <c r="FR67" s="212"/>
      <c r="FS67" s="212"/>
      <c r="FT67" s="212"/>
      <c r="FU67" s="212"/>
      <c r="FV67" s="212"/>
      <c r="FW67" s="212"/>
      <c r="FX67" s="212"/>
      <c r="FY67" s="212"/>
      <c r="FZ67" s="212"/>
      <c r="GA67" s="212"/>
      <c r="GB67" s="212"/>
      <c r="GC67" s="212"/>
      <c r="GD67" s="212"/>
      <c r="GE67" s="212"/>
      <c r="GF67" s="212"/>
      <c r="GG67" s="212"/>
      <c r="GH67" s="212"/>
      <c r="GI67" s="212"/>
      <c r="GJ67" s="212"/>
      <c r="GK67" s="212"/>
      <c r="GL67" s="212"/>
      <c r="GM67" s="212"/>
      <c r="GN67" s="212"/>
      <c r="GO67" s="212"/>
      <c r="GP67" s="212"/>
      <c r="GQ67" s="212"/>
      <c r="GR67" s="212"/>
      <c r="GS67" s="212"/>
      <c r="GT67" s="212"/>
      <c r="GU67" s="212"/>
      <c r="GV67" s="212"/>
      <c r="GW67" s="212"/>
      <c r="GX67" s="212"/>
      <c r="GY67" s="212"/>
      <c r="GZ67" s="212"/>
      <c r="HA67" s="212"/>
      <c r="HB67" s="212"/>
      <c r="HC67" s="212"/>
      <c r="HD67" s="212"/>
      <c r="HE67" s="212"/>
      <c r="HF67" s="212"/>
      <c r="HG67" s="212"/>
      <c r="HH67" s="212"/>
      <c r="HI67" s="212"/>
      <c r="HJ67" s="212"/>
      <c r="HK67" s="212"/>
      <c r="HL67" s="212"/>
      <c r="HM67" s="212"/>
      <c r="HN67" s="212"/>
      <c r="HO67" s="212"/>
      <c r="HP67" s="212"/>
      <c r="HQ67" s="212"/>
      <c r="HR67" s="212"/>
      <c r="HS67" s="212"/>
      <c r="HT67" s="212"/>
      <c r="HU67" s="212"/>
      <c r="HV67" s="212"/>
      <c r="HW67" s="212"/>
      <c r="HX67" s="212"/>
      <c r="HY67" s="212"/>
      <c r="HZ67" s="212"/>
      <c r="IA67" s="212"/>
      <c r="IB67" s="212"/>
      <c r="IC67" s="212"/>
      <c r="ID67" s="212"/>
      <c r="IE67" s="212"/>
      <c r="IF67" s="212"/>
      <c r="IG67" s="212"/>
      <c r="IH67" s="212"/>
      <c r="II67" s="212"/>
      <c r="IJ67" s="212"/>
      <c r="IK67" s="212"/>
      <c r="IL67" s="212"/>
      <c r="IM67" s="212"/>
      <c r="IN67" s="212"/>
      <c r="IO67" s="212"/>
      <c r="IP67" s="212"/>
      <c r="IQ67" s="212"/>
      <c r="IR67" s="212"/>
      <c r="IS67" s="212"/>
      <c r="IT67" s="212"/>
      <c r="IU67" s="212"/>
      <c r="IV67" s="212"/>
      <c r="IW67" s="212"/>
      <c r="IX67" s="212"/>
      <c r="IY67" s="212"/>
      <c r="IZ67" s="212"/>
      <c r="JA67" s="212"/>
      <c r="JB67" s="212"/>
      <c r="JC67" s="212"/>
      <c r="JD67" s="212"/>
      <c r="JE67" s="212"/>
      <c r="JF67" s="212"/>
      <c r="JG67" s="212"/>
      <c r="JH67" s="212"/>
      <c r="JI67" s="212"/>
      <c r="JJ67" s="212"/>
      <c r="JK67" s="212"/>
      <c r="JL67" s="212"/>
      <c r="JM67" s="212"/>
      <c r="JN67" s="212"/>
      <c r="JO67" s="212"/>
      <c r="JP67" s="212"/>
      <c r="JQ67" s="212"/>
      <c r="JR67" s="212"/>
      <c r="JS67" s="212"/>
      <c r="JT67" s="212"/>
      <c r="JU67" s="212"/>
      <c r="JV67" s="212"/>
      <c r="JW67" s="212"/>
      <c r="JX67" s="212"/>
      <c r="JY67" s="212"/>
      <c r="JZ67" s="212"/>
      <c r="KA67" s="212"/>
      <c r="KB67" s="212"/>
      <c r="KC67" s="212"/>
      <c r="KD67" s="212"/>
      <c r="KE67" s="212"/>
      <c r="KF67" s="212"/>
      <c r="KG67" s="212"/>
      <c r="KH67" s="212"/>
      <c r="KI67" s="212"/>
      <c r="KJ67" s="212"/>
      <c r="KK67" s="212"/>
      <c r="KL67" s="212"/>
      <c r="KM67" s="212"/>
      <c r="KN67" s="212"/>
      <c r="KO67" s="212"/>
      <c r="KP67" s="212"/>
      <c r="KQ67" s="212"/>
      <c r="KR67" s="212"/>
      <c r="KS67" s="212"/>
      <c r="KT67" s="212"/>
      <c r="KU67" s="212"/>
      <c r="KV67" s="212"/>
      <c r="KW67" s="212"/>
      <c r="KX67" s="212"/>
      <c r="KY67" s="212"/>
      <c r="KZ67" s="212"/>
      <c r="LA67" s="212"/>
      <c r="LB67" s="212"/>
      <c r="LC67" s="212"/>
      <c r="LD67" s="212"/>
      <c r="LE67" s="212"/>
      <c r="LF67" s="212"/>
      <c r="LG67" s="212"/>
      <c r="LH67" s="212"/>
      <c r="LI67" s="212"/>
      <c r="LJ67" s="212"/>
      <c r="LK67" s="212"/>
      <c r="LL67" s="212"/>
      <c r="LM67" s="212"/>
      <c r="LN67" s="212"/>
      <c r="LO67" s="212"/>
      <c r="LP67" s="212"/>
      <c r="LQ67" s="212"/>
      <c r="LR67" s="212"/>
      <c r="LS67" s="212"/>
      <c r="LT67" s="212"/>
      <c r="LU67" s="212"/>
      <c r="LV67" s="212"/>
      <c r="LW67" s="212"/>
      <c r="LX67" s="212"/>
      <c r="LY67" s="212"/>
      <c r="LZ67" s="212"/>
      <c r="MA67" s="212"/>
      <c r="MB67" s="212"/>
      <c r="MC67" s="212"/>
      <c r="MD67" s="212"/>
      <c r="ME67" s="212"/>
      <c r="MF67" s="212"/>
      <c r="MG67" s="212"/>
      <c r="MH67" s="212"/>
      <c r="MI67" s="212"/>
      <c r="MJ67" s="212"/>
      <c r="MK67" s="212"/>
      <c r="ML67" s="212"/>
      <c r="MM67" s="212"/>
      <c r="MN67" s="212"/>
      <c r="MO67" s="212"/>
      <c r="MP67" s="212"/>
      <c r="MQ67" s="212"/>
      <c r="MR67" s="212"/>
      <c r="MS67" s="212"/>
      <c r="MT67" s="212"/>
      <c r="MU67" s="212"/>
      <c r="MV67" s="212"/>
      <c r="MW67" s="212"/>
      <c r="MX67" s="212"/>
      <c r="MY67" s="212"/>
      <c r="MZ67" s="212"/>
      <c r="NA67" s="212"/>
      <c r="NB67" s="212"/>
      <c r="NC67" s="212"/>
      <c r="ND67" s="212"/>
      <c r="NE67" s="212"/>
      <c r="NF67" s="212"/>
      <c r="NG67" s="212"/>
      <c r="NH67" s="212"/>
      <c r="NI67" s="212"/>
      <c r="NJ67" s="212"/>
      <c r="NK67" s="212"/>
      <c r="NL67" s="212"/>
      <c r="NM67" s="212"/>
      <c r="NN67" s="212"/>
      <c r="NO67" s="212"/>
      <c r="NP67" s="212"/>
      <c r="NQ67" s="212"/>
      <c r="NR67" s="212"/>
      <c r="NS67" s="212"/>
      <c r="NT67" s="212"/>
      <c r="NU67" s="212"/>
      <c r="NV67" s="212"/>
      <c r="NW67" s="212"/>
      <c r="NX67" s="212"/>
      <c r="NY67" s="212"/>
      <c r="NZ67" s="212"/>
      <c r="OA67" s="212"/>
      <c r="OB67" s="212"/>
      <c r="OC67" s="212"/>
      <c r="OD67" s="212"/>
      <c r="OE67" s="212"/>
      <c r="OF67" s="212"/>
      <c r="OG67" s="212"/>
      <c r="OH67" s="212"/>
      <c r="OI67" s="212"/>
      <c r="OJ67" s="212"/>
      <c r="OK67" s="212"/>
      <c r="OL67" s="212"/>
      <c r="OM67" s="212"/>
      <c r="ON67" s="212"/>
      <c r="OO67" s="212"/>
      <c r="OP67" s="212"/>
      <c r="OQ67" s="212"/>
      <c r="OR67" s="212"/>
      <c r="OS67" s="212"/>
      <c r="OT67" s="212"/>
      <c r="OU67" s="212"/>
      <c r="OV67" s="212"/>
      <c r="OW67" s="212"/>
      <c r="OX67" s="212"/>
      <c r="OY67" s="212"/>
      <c r="OZ67" s="212"/>
      <c r="PA67" s="212"/>
      <c r="PB67" s="212"/>
      <c r="PC67" s="212"/>
      <c r="PD67" s="212"/>
      <c r="PE67" s="212"/>
      <c r="PF67" s="212"/>
      <c r="PG67" s="212"/>
      <c r="PH67" s="212"/>
      <c r="PI67" s="212"/>
      <c r="PJ67" s="212"/>
      <c r="PK67" s="212"/>
      <c r="PL67" s="212"/>
      <c r="PM67" s="212"/>
      <c r="PN67" s="212"/>
      <c r="PO67" s="212"/>
      <c r="PP67" s="212"/>
      <c r="PQ67" s="212"/>
      <c r="PR67" s="212"/>
      <c r="PS67" s="212"/>
      <c r="PT67" s="212"/>
      <c r="PU67" s="212"/>
      <c r="PV67" s="212"/>
      <c r="PW67" s="212"/>
      <c r="PX67" s="212"/>
      <c r="PY67" s="212"/>
      <c r="PZ67" s="212"/>
      <c r="QA67" s="212"/>
      <c r="QB67" s="212"/>
      <c r="QC67" s="212"/>
      <c r="QD67" s="212"/>
      <c r="QE67" s="212"/>
      <c r="QF67" s="212"/>
      <c r="QG67" s="212"/>
      <c r="QH67" s="212"/>
      <c r="QI67" s="212"/>
      <c r="QJ67" s="212"/>
      <c r="QK67" s="212"/>
      <c r="QL67" s="212"/>
      <c r="QM67" s="212"/>
      <c r="QN67" s="212"/>
      <c r="QO67" s="212"/>
      <c r="QP67" s="212"/>
      <c r="QQ67" s="212"/>
      <c r="QR67" s="212"/>
      <c r="QS67" s="212"/>
      <c r="QT67" s="212"/>
      <c r="QU67" s="212"/>
      <c r="QV67" s="212"/>
      <c r="QW67" s="212"/>
      <c r="QX67" s="212"/>
      <c r="QY67" s="212"/>
      <c r="QZ67" s="212"/>
      <c r="RA67" s="212"/>
      <c r="RB67" s="212"/>
      <c r="RC67" s="212"/>
      <c r="RD67" s="212"/>
      <c r="RE67" s="212"/>
      <c r="RF67" s="212"/>
      <c r="RG67" s="212"/>
      <c r="RH67" s="212"/>
      <c r="RI67" s="212"/>
      <c r="RJ67" s="212"/>
      <c r="RK67" s="212"/>
      <c r="RL67" s="212"/>
      <c r="RM67" s="212"/>
      <c r="RN67" s="212"/>
      <c r="RO67" s="212"/>
      <c r="RP67" s="212"/>
      <c r="RQ67" s="212"/>
      <c r="RR67" s="212"/>
      <c r="RS67" s="212"/>
      <c r="RT67" s="212"/>
      <c r="RU67" s="212"/>
      <c r="RV67" s="212"/>
      <c r="RW67" s="212"/>
      <c r="RX67" s="212"/>
      <c r="RY67" s="212"/>
      <c r="RZ67" s="212"/>
      <c r="SA67" s="212"/>
      <c r="SB67" s="212"/>
      <c r="SC67" s="212"/>
      <c r="SD67" s="212"/>
      <c r="SE67" s="212"/>
      <c r="SF67" s="212"/>
      <c r="SG67" s="212"/>
      <c r="SH67" s="212"/>
      <c r="SI67" s="212"/>
      <c r="SJ67" s="212"/>
      <c r="SK67" s="212"/>
      <c r="SL67" s="212"/>
      <c r="SM67" s="212"/>
      <c r="SN67" s="212"/>
      <c r="SO67" s="212"/>
      <c r="SP67" s="212"/>
      <c r="SQ67" s="212"/>
      <c r="SR67" s="212"/>
      <c r="SS67" s="212"/>
      <c r="ST67" s="212"/>
      <c r="SU67" s="212"/>
      <c r="SV67" s="212"/>
      <c r="SW67" s="212"/>
      <c r="SX67" s="212"/>
      <c r="SY67" s="212"/>
      <c r="SZ67" s="212"/>
      <c r="TA67" s="212"/>
      <c r="TB67" s="212"/>
      <c r="TC67" s="212"/>
      <c r="TD67" s="212"/>
      <c r="TE67" s="212"/>
      <c r="TF67" s="212"/>
      <c r="TG67" s="212"/>
      <c r="TH67" s="212"/>
      <c r="TI67" s="212"/>
      <c r="TJ67" s="212"/>
      <c r="TK67" s="212"/>
      <c r="TL67" s="212"/>
      <c r="TM67" s="212"/>
      <c r="TN67" s="212"/>
      <c r="TO67" s="212"/>
      <c r="TP67" s="212"/>
      <c r="TQ67" s="212"/>
      <c r="TR67" s="212"/>
      <c r="TS67" s="212"/>
      <c r="TT67" s="212"/>
      <c r="TU67" s="212"/>
      <c r="TV67" s="212"/>
      <c r="TW67" s="212"/>
      <c r="TX67" s="212"/>
      <c r="TY67" s="212"/>
      <c r="TZ67" s="212"/>
      <c r="UA67" s="212"/>
      <c r="UB67" s="212"/>
      <c r="UC67" s="212"/>
      <c r="UD67" s="212"/>
      <c r="UE67" s="212"/>
      <c r="UF67" s="212"/>
      <c r="UG67" s="212"/>
      <c r="UH67" s="212"/>
      <c r="UI67" s="212"/>
      <c r="UJ67" s="212"/>
      <c r="UK67" s="212"/>
      <c r="UL67" s="212"/>
      <c r="UM67" s="212"/>
      <c r="UN67" s="212"/>
      <c r="UO67" s="212"/>
      <c r="UP67" s="212"/>
      <c r="UQ67" s="212"/>
      <c r="UR67" s="212"/>
      <c r="US67" s="212"/>
      <c r="UT67" s="212"/>
      <c r="UU67" s="212"/>
      <c r="UV67" s="212"/>
      <c r="UW67" s="212"/>
      <c r="UX67" s="212"/>
      <c r="UY67" s="212"/>
      <c r="UZ67" s="212"/>
      <c r="VA67" s="212"/>
      <c r="VB67" s="212"/>
      <c r="VC67" s="212"/>
      <c r="VD67" s="212"/>
      <c r="VE67" s="212"/>
      <c r="VF67" s="212"/>
      <c r="VG67" s="212"/>
      <c r="VH67" s="212"/>
      <c r="VI67" s="212"/>
      <c r="VJ67" s="212"/>
      <c r="VK67" s="212"/>
      <c r="VL67" s="212"/>
      <c r="VM67" s="212"/>
      <c r="VN67" s="212"/>
      <c r="VO67" s="212"/>
      <c r="VP67" s="212"/>
      <c r="VQ67" s="212"/>
      <c r="VR67" s="212"/>
      <c r="VS67" s="212"/>
      <c r="VT67" s="212"/>
      <c r="VU67" s="212"/>
      <c r="VV67" s="212"/>
      <c r="VW67" s="212"/>
      <c r="VX67" s="212"/>
      <c r="VY67" s="212"/>
      <c r="VZ67" s="212"/>
      <c r="WA67" s="212"/>
      <c r="WB67" s="212"/>
      <c r="WC67" s="212"/>
      <c r="WD67" s="212"/>
      <c r="WE67" s="212"/>
      <c r="WF67" s="212"/>
      <c r="WG67" s="212"/>
      <c r="WH67" s="212"/>
      <c r="WI67" s="212"/>
      <c r="WJ67" s="212"/>
      <c r="WK67" s="212"/>
      <c r="WL67" s="212"/>
      <c r="WM67" s="212"/>
      <c r="WN67" s="212"/>
      <c r="WO67" s="212"/>
      <c r="WP67" s="212"/>
      <c r="WQ67" s="212"/>
      <c r="WR67" s="212"/>
      <c r="WS67" s="212"/>
      <c r="WT67" s="212"/>
      <c r="WU67" s="212"/>
      <c r="WV67" s="212"/>
      <c r="WW67" s="212"/>
      <c r="WX67" s="212"/>
      <c r="WY67" s="212"/>
      <c r="WZ67" s="212"/>
      <c r="XA67" s="212"/>
      <c r="XB67" s="212"/>
      <c r="XC67" s="212"/>
      <c r="XD67" s="212"/>
      <c r="XE67" s="212"/>
      <c r="XF67" s="212"/>
      <c r="XG67" s="212"/>
      <c r="XH67" s="212"/>
      <c r="XI67" s="212"/>
      <c r="XJ67" s="212"/>
      <c r="XK67" s="212"/>
      <c r="XL67" s="212"/>
      <c r="XM67" s="212"/>
      <c r="XN67" s="212"/>
      <c r="XO67" s="212"/>
      <c r="XP67" s="212"/>
      <c r="XQ67" s="212"/>
      <c r="XR67" s="212"/>
      <c r="XS67" s="212"/>
      <c r="XT67" s="212"/>
      <c r="XU67" s="212"/>
      <c r="XV67" s="212"/>
      <c r="XW67" s="212"/>
      <c r="XX67" s="212"/>
      <c r="XY67" s="212"/>
      <c r="XZ67" s="212"/>
      <c r="YA67" s="212"/>
      <c r="YB67" s="212"/>
      <c r="YC67" s="212"/>
      <c r="YD67" s="212"/>
      <c r="YE67" s="212"/>
      <c r="YF67" s="212"/>
      <c r="YG67" s="212"/>
      <c r="YH67" s="212"/>
      <c r="YI67" s="212"/>
      <c r="YJ67" s="212"/>
      <c r="YK67" s="212"/>
      <c r="YL67" s="212"/>
      <c r="YM67" s="212"/>
      <c r="YN67" s="212"/>
      <c r="YO67" s="212"/>
      <c r="YP67" s="212"/>
      <c r="YQ67" s="212"/>
      <c r="YR67" s="212"/>
      <c r="YS67" s="212"/>
      <c r="YT67" s="212"/>
      <c r="YU67" s="212"/>
      <c r="YV67" s="212"/>
      <c r="YW67" s="212"/>
      <c r="YX67" s="212"/>
      <c r="YY67" s="212"/>
      <c r="YZ67" s="212"/>
      <c r="ZA67" s="212"/>
      <c r="ZB67" s="212"/>
      <c r="ZC67" s="212"/>
      <c r="ZD67" s="212"/>
      <c r="ZE67" s="212"/>
      <c r="ZF67" s="212"/>
      <c r="ZG67" s="212"/>
      <c r="ZH67" s="212"/>
      <c r="ZI67" s="212"/>
      <c r="ZJ67" s="212"/>
      <c r="ZK67" s="212"/>
      <c r="ZL67" s="212"/>
      <c r="ZM67" s="212"/>
      <c r="ZN67" s="212"/>
      <c r="ZO67" s="212"/>
      <c r="ZP67" s="212"/>
      <c r="ZQ67" s="212"/>
      <c r="ZR67" s="212"/>
      <c r="ZS67" s="212"/>
      <c r="ZT67" s="212"/>
      <c r="ZU67" s="212"/>
      <c r="ZV67" s="212"/>
      <c r="ZW67" s="212"/>
      <c r="ZX67" s="212"/>
      <c r="ZY67" s="212"/>
      <c r="ZZ67" s="212"/>
      <c r="AAA67" s="212"/>
      <c r="AAB67" s="212"/>
      <c r="AAC67" s="212"/>
      <c r="AAD67" s="212"/>
      <c r="AAE67" s="212"/>
      <c r="AAF67" s="212"/>
      <c r="AAG67" s="212"/>
      <c r="AAH67" s="212"/>
      <c r="AAI67" s="212"/>
      <c r="AAJ67" s="212"/>
      <c r="AAK67" s="212"/>
      <c r="AAL67" s="212"/>
      <c r="AAM67" s="212"/>
      <c r="AAN67" s="212"/>
      <c r="AAO67" s="212"/>
      <c r="AAP67" s="212"/>
      <c r="AAQ67" s="212"/>
      <c r="AAR67" s="212"/>
      <c r="AAS67" s="212"/>
      <c r="AAT67" s="212"/>
      <c r="AAU67" s="212"/>
      <c r="AAV67" s="212"/>
      <c r="AAW67" s="212"/>
      <c r="AAX67" s="212"/>
      <c r="AAY67" s="212"/>
      <c r="AAZ67" s="212"/>
      <c r="ABA67" s="212"/>
      <c r="ABB67" s="212"/>
      <c r="ABC67" s="212"/>
      <c r="ABD67" s="212"/>
      <c r="ABE67" s="212"/>
      <c r="ABF67" s="212"/>
      <c r="ABG67" s="212"/>
      <c r="ABH67" s="212"/>
      <c r="ABI67" s="212"/>
      <c r="ABJ67" s="212"/>
      <c r="ABK67" s="212"/>
      <c r="ABL67" s="212"/>
      <c r="ABM67" s="212"/>
      <c r="ABN67" s="212"/>
      <c r="ABO67" s="212"/>
      <c r="ABP67" s="212"/>
      <c r="ABQ67" s="212"/>
      <c r="ABR67" s="212"/>
      <c r="ABS67" s="212"/>
      <c r="ABT67" s="212"/>
      <c r="ABU67" s="212"/>
      <c r="ABV67" s="212"/>
      <c r="ABW67" s="212"/>
      <c r="ABX67" s="212"/>
      <c r="ABY67" s="212"/>
      <c r="ABZ67" s="212"/>
      <c r="ACA67" s="212"/>
      <c r="ACB67" s="212"/>
      <c r="ACC67" s="212"/>
      <c r="ACD67" s="212"/>
      <c r="ACE67" s="212"/>
      <c r="ACF67" s="212"/>
      <c r="ACG67" s="212"/>
      <c r="ACH67" s="212"/>
      <c r="ACI67" s="212"/>
      <c r="ACJ67" s="212"/>
      <c r="ACK67" s="212"/>
      <c r="ACL67" s="212"/>
      <c r="ACM67" s="212"/>
      <c r="ACN67" s="212"/>
      <c r="ACO67" s="212"/>
      <c r="ACP67" s="212"/>
      <c r="ACQ67" s="212"/>
      <c r="ACR67" s="212"/>
      <c r="ACS67" s="212"/>
      <c r="ACT67" s="212"/>
      <c r="ACU67" s="212"/>
      <c r="ACV67" s="212"/>
      <c r="ACW67" s="212"/>
      <c r="ACX67" s="212"/>
      <c r="ACY67" s="212"/>
      <c r="ACZ67" s="212"/>
      <c r="ADA67" s="212"/>
      <c r="ADB67" s="212"/>
      <c r="ADC67" s="212"/>
      <c r="ADD67" s="212"/>
      <c r="ADE67" s="212"/>
      <c r="ADF67" s="212"/>
      <c r="ADG67" s="212"/>
      <c r="ADH67" s="212"/>
      <c r="ADI67" s="212"/>
      <c r="ADJ67" s="212"/>
      <c r="ADK67" s="212"/>
      <c r="ADL67" s="212"/>
      <c r="ADM67" s="212"/>
      <c r="ADN67" s="212"/>
      <c r="ADO67" s="212"/>
      <c r="ADP67" s="212"/>
      <c r="ADQ67" s="212"/>
      <c r="ADR67" s="212"/>
      <c r="ADS67" s="212"/>
      <c r="ADT67" s="212"/>
      <c r="ADU67" s="212"/>
      <c r="ADV67" s="212"/>
      <c r="ADW67" s="212"/>
      <c r="ADX67" s="212"/>
      <c r="ADY67" s="212"/>
      <c r="ADZ67" s="212"/>
      <c r="AEA67" s="212"/>
      <c r="AEB67" s="212"/>
      <c r="AEC67" s="212"/>
      <c r="AED67" s="212"/>
      <c r="AEE67" s="212"/>
      <c r="AEF67" s="212"/>
      <c r="AEG67" s="212"/>
      <c r="AEH67" s="212"/>
      <c r="AEI67" s="212"/>
      <c r="AEJ67" s="212"/>
      <c r="AEK67" s="212"/>
      <c r="AEL67" s="212"/>
      <c r="AEM67" s="212"/>
      <c r="AEN67" s="212"/>
      <c r="AEO67" s="212"/>
      <c r="AEP67" s="212"/>
      <c r="AEQ67" s="212"/>
      <c r="AER67" s="212"/>
      <c r="AES67" s="212"/>
      <c r="AET67" s="212"/>
      <c r="AEU67" s="212"/>
      <c r="AEV67" s="212"/>
      <c r="AEW67" s="212"/>
      <c r="AEX67" s="212"/>
      <c r="AEY67" s="212"/>
      <c r="AEZ67" s="212"/>
      <c r="AFA67" s="212"/>
      <c r="AFB67" s="212"/>
      <c r="AFC67" s="212"/>
      <c r="AFD67" s="212"/>
      <c r="AFE67" s="212"/>
      <c r="AFF67" s="212"/>
      <c r="AFG67" s="212"/>
      <c r="AFH67" s="212"/>
      <c r="AFI67" s="212"/>
      <c r="AFJ67" s="212"/>
      <c r="AFK67" s="212"/>
      <c r="AFL67" s="212"/>
      <c r="AFM67" s="212"/>
      <c r="AFN67" s="212"/>
      <c r="AFO67" s="212"/>
      <c r="AFP67" s="212"/>
      <c r="AFQ67" s="212"/>
      <c r="AFR67" s="212"/>
      <c r="AFS67" s="212"/>
      <c r="AFT67" s="212"/>
      <c r="AFU67" s="212"/>
      <c r="AFV67" s="212"/>
      <c r="AFW67" s="212"/>
      <c r="AFX67" s="212"/>
      <c r="AFY67" s="212"/>
      <c r="AFZ67" s="212"/>
      <c r="AGA67" s="212"/>
      <c r="AGB67" s="212"/>
      <c r="AGC67" s="212"/>
      <c r="AGD67" s="212"/>
      <c r="AGE67" s="212"/>
      <c r="AGF67" s="212"/>
      <c r="AGG67" s="212"/>
      <c r="AGH67" s="212"/>
      <c r="AGI67" s="212"/>
      <c r="AGJ67" s="212"/>
      <c r="AGK67" s="212"/>
      <c r="AGL67" s="212"/>
      <c r="AGM67" s="212"/>
      <c r="AGN67" s="212"/>
      <c r="AGO67" s="212"/>
      <c r="AGP67" s="212"/>
      <c r="AGQ67" s="212"/>
      <c r="AGR67" s="212"/>
      <c r="AGS67" s="212"/>
      <c r="AGT67" s="212"/>
      <c r="AGU67" s="212"/>
      <c r="AGV67" s="212"/>
      <c r="AGW67" s="212"/>
      <c r="AGX67" s="212"/>
      <c r="AGY67" s="212"/>
      <c r="AGZ67" s="212"/>
      <c r="AHA67" s="212"/>
      <c r="AHB67" s="212"/>
      <c r="AHC67" s="212"/>
      <c r="AHD67" s="212"/>
      <c r="AHE67" s="212"/>
      <c r="AHF67" s="212"/>
      <c r="AHG67" s="212"/>
      <c r="AHH67" s="212"/>
      <c r="AHI67" s="212"/>
      <c r="AHJ67" s="212"/>
      <c r="AHK67" s="212"/>
      <c r="AHL67" s="212"/>
      <c r="AHM67" s="212"/>
      <c r="AHN67" s="212"/>
      <c r="AHO67" s="212"/>
      <c r="AHP67" s="212"/>
      <c r="AHQ67" s="212"/>
      <c r="AHR67" s="212"/>
      <c r="AHS67" s="212"/>
      <c r="AHT67" s="212"/>
      <c r="AHU67" s="212"/>
      <c r="AHV67" s="212"/>
      <c r="AHW67" s="212"/>
      <c r="AHX67" s="212"/>
      <c r="AHY67" s="212"/>
      <c r="AHZ67" s="212"/>
      <c r="AIA67" s="212"/>
      <c r="AIB67" s="212"/>
      <c r="AIC67" s="212"/>
      <c r="AID67" s="212"/>
      <c r="AIE67" s="212"/>
      <c r="AIF67" s="212"/>
      <c r="AIG67" s="212"/>
      <c r="AIH67" s="212"/>
      <c r="AII67" s="212"/>
      <c r="AIJ67" s="212"/>
      <c r="AIK67" s="212"/>
      <c r="AIL67" s="212"/>
      <c r="AIM67" s="212"/>
      <c r="AIN67" s="212"/>
      <c r="AIO67" s="212"/>
      <c r="AIP67" s="212"/>
      <c r="AIQ67" s="212"/>
      <c r="AIR67" s="212"/>
      <c r="AIS67" s="212"/>
      <c r="AIT67" s="212"/>
      <c r="AIU67" s="212"/>
      <c r="AIV67" s="212"/>
      <c r="AIW67" s="212"/>
      <c r="AIX67" s="212"/>
      <c r="AIY67" s="212"/>
      <c r="AIZ67" s="212"/>
      <c r="AJA67" s="212"/>
      <c r="AJB67" s="212"/>
      <c r="AJC67" s="212"/>
      <c r="AJD67" s="212"/>
      <c r="AJE67" s="212"/>
      <c r="AJF67" s="212"/>
      <c r="AJG67" s="212"/>
      <c r="AJH67" s="212"/>
      <c r="AJI67" s="212"/>
      <c r="AJJ67" s="212"/>
      <c r="AJK67" s="212"/>
      <c r="AJL67" s="212"/>
      <c r="AJM67" s="212"/>
      <c r="AJN67" s="212"/>
      <c r="AJO67" s="212"/>
      <c r="AJP67" s="212"/>
      <c r="AJQ67" s="212"/>
      <c r="AJR67" s="212"/>
      <c r="AJS67" s="212"/>
      <c r="AJT67" s="212"/>
      <c r="AJU67" s="212"/>
      <c r="AJV67" s="212"/>
      <c r="AJW67" s="212"/>
      <c r="AJX67" s="212"/>
      <c r="AJY67" s="212"/>
      <c r="AJZ67" s="212"/>
      <c r="AKA67" s="212"/>
      <c r="AKB67" s="212"/>
      <c r="AKC67" s="212"/>
      <c r="AKD67" s="212"/>
      <c r="AKE67" s="212"/>
      <c r="AKF67" s="212"/>
      <c r="AKG67" s="212"/>
      <c r="AKH67" s="212"/>
      <c r="AKI67" s="212"/>
      <c r="AKJ67" s="212"/>
      <c r="AKK67" s="212"/>
      <c r="AKL67" s="212"/>
      <c r="AKM67" s="212"/>
      <c r="AKN67" s="212"/>
      <c r="AKO67" s="212"/>
      <c r="AKP67" s="212"/>
      <c r="AKQ67" s="212"/>
      <c r="AKR67" s="212"/>
      <c r="AKS67" s="212"/>
      <c r="AKT67" s="212"/>
      <c r="AKU67" s="212"/>
      <c r="AKV67" s="212"/>
      <c r="AKW67" s="212"/>
      <c r="AKX67" s="212"/>
      <c r="AKY67" s="212"/>
      <c r="AKZ67" s="212"/>
      <c r="ALA67" s="212"/>
      <c r="ALB67" s="212"/>
      <c r="ALC67" s="212"/>
      <c r="ALD67" s="212"/>
      <c r="ALE67" s="212"/>
      <c r="ALF67" s="212"/>
      <c r="ALG67" s="212"/>
      <c r="ALH67" s="212"/>
      <c r="ALI67" s="212"/>
      <c r="ALJ67" s="212"/>
      <c r="ALK67" s="212"/>
      <c r="ALL67" s="212"/>
      <c r="ALM67" s="212"/>
      <c r="ALN67" s="212"/>
      <c r="ALO67" s="212"/>
      <c r="ALP67" s="212"/>
      <c r="ALQ67" s="212"/>
      <c r="ALR67" s="212"/>
      <c r="ALS67" s="212"/>
      <c r="ALT67" s="212"/>
      <c r="ALU67" s="212"/>
      <c r="ALV67" s="212"/>
      <c r="ALW67" s="212"/>
      <c r="ALX67" s="212"/>
      <c r="ALY67" s="212"/>
      <c r="ALZ67" s="212"/>
      <c r="AMA67" s="212"/>
      <c r="AMB67" s="212"/>
      <c r="AMC67" s="212"/>
      <c r="AMD67" s="212"/>
      <c r="AME67" s="212"/>
      <c r="AMF67" s="212"/>
      <c r="AMG67" s="212"/>
      <c r="AMH67" s="212"/>
      <c r="AMI67" s="212"/>
      <c r="AMJ67" s="212"/>
    </row>
    <row r="68" spans="1:1024" s="213" customFormat="1" ht="38.25" x14ac:dyDescent="0.2">
      <c r="A68" s="211" t="s">
        <v>514</v>
      </c>
      <c r="B68" s="284" t="s">
        <v>26</v>
      </c>
      <c r="C68" s="284" t="s">
        <v>14</v>
      </c>
      <c r="D68" s="285" t="s">
        <v>143</v>
      </c>
      <c r="E68" s="286" t="s">
        <v>198</v>
      </c>
      <c r="F68" s="287">
        <f>63.6+51.1</f>
        <v>114.7</v>
      </c>
      <c r="G68" s="540">
        <v>0</v>
      </c>
      <c r="H68" s="288">
        <f t="shared" si="13"/>
        <v>0</v>
      </c>
      <c r="I68" s="289">
        <f t="shared" si="14"/>
        <v>0</v>
      </c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2"/>
      <c r="CJ68" s="212"/>
      <c r="CK68" s="212"/>
      <c r="CL68" s="212"/>
      <c r="CM68" s="212"/>
      <c r="CN68" s="212"/>
      <c r="CO68" s="212"/>
      <c r="CP68" s="212"/>
      <c r="CQ68" s="212"/>
      <c r="CR68" s="212"/>
      <c r="CS68" s="212"/>
      <c r="CT68" s="212"/>
      <c r="CU68" s="212"/>
      <c r="CV68" s="212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  <c r="DP68" s="212"/>
      <c r="DQ68" s="212"/>
      <c r="DR68" s="212"/>
      <c r="DS68" s="212"/>
      <c r="DT68" s="212"/>
      <c r="DU68" s="212"/>
      <c r="DV68" s="212"/>
      <c r="DW68" s="212"/>
      <c r="DX68" s="212"/>
      <c r="DY68" s="212"/>
      <c r="DZ68" s="212"/>
      <c r="EA68" s="212"/>
      <c r="EB68" s="212"/>
      <c r="EC68" s="212"/>
      <c r="ED68" s="212"/>
      <c r="EE68" s="212"/>
      <c r="EF68" s="212"/>
      <c r="EG68" s="212"/>
      <c r="EH68" s="212"/>
      <c r="EI68" s="212"/>
      <c r="EJ68" s="212"/>
      <c r="EK68" s="212"/>
      <c r="EL68" s="212"/>
      <c r="EM68" s="212"/>
      <c r="EN68" s="212"/>
      <c r="EO68" s="212"/>
      <c r="EP68" s="212"/>
      <c r="EQ68" s="212"/>
      <c r="ER68" s="212"/>
      <c r="ES68" s="212"/>
      <c r="ET68" s="212"/>
      <c r="EU68" s="212"/>
      <c r="EV68" s="212"/>
      <c r="EW68" s="212"/>
      <c r="EX68" s="212"/>
      <c r="EY68" s="212"/>
      <c r="EZ68" s="212"/>
      <c r="FA68" s="212"/>
      <c r="FB68" s="212"/>
      <c r="FC68" s="212"/>
      <c r="FD68" s="212"/>
      <c r="FE68" s="212"/>
      <c r="FF68" s="212"/>
      <c r="FG68" s="212"/>
      <c r="FH68" s="212"/>
      <c r="FI68" s="212"/>
      <c r="FJ68" s="212"/>
      <c r="FK68" s="212"/>
      <c r="FL68" s="212"/>
      <c r="FM68" s="212"/>
      <c r="FN68" s="212"/>
      <c r="FO68" s="212"/>
      <c r="FP68" s="212"/>
      <c r="FQ68" s="212"/>
      <c r="FR68" s="212"/>
      <c r="FS68" s="212"/>
      <c r="FT68" s="212"/>
      <c r="FU68" s="212"/>
      <c r="FV68" s="212"/>
      <c r="FW68" s="212"/>
      <c r="FX68" s="212"/>
      <c r="FY68" s="212"/>
      <c r="FZ68" s="212"/>
      <c r="GA68" s="212"/>
      <c r="GB68" s="212"/>
      <c r="GC68" s="212"/>
      <c r="GD68" s="212"/>
      <c r="GE68" s="212"/>
      <c r="GF68" s="212"/>
      <c r="GG68" s="212"/>
      <c r="GH68" s="212"/>
      <c r="GI68" s="212"/>
      <c r="GJ68" s="212"/>
      <c r="GK68" s="212"/>
      <c r="GL68" s="212"/>
      <c r="GM68" s="212"/>
      <c r="GN68" s="212"/>
      <c r="GO68" s="212"/>
      <c r="GP68" s="212"/>
      <c r="GQ68" s="212"/>
      <c r="GR68" s="212"/>
      <c r="GS68" s="212"/>
      <c r="GT68" s="212"/>
      <c r="GU68" s="212"/>
      <c r="GV68" s="212"/>
      <c r="GW68" s="212"/>
      <c r="GX68" s="212"/>
      <c r="GY68" s="212"/>
      <c r="GZ68" s="212"/>
      <c r="HA68" s="212"/>
      <c r="HB68" s="212"/>
      <c r="HC68" s="212"/>
      <c r="HD68" s="212"/>
      <c r="HE68" s="212"/>
      <c r="HF68" s="212"/>
      <c r="HG68" s="212"/>
      <c r="HH68" s="212"/>
      <c r="HI68" s="212"/>
      <c r="HJ68" s="212"/>
      <c r="HK68" s="212"/>
      <c r="HL68" s="212"/>
      <c r="HM68" s="212"/>
      <c r="HN68" s="212"/>
      <c r="HO68" s="212"/>
      <c r="HP68" s="212"/>
      <c r="HQ68" s="212"/>
      <c r="HR68" s="212"/>
      <c r="HS68" s="212"/>
      <c r="HT68" s="212"/>
      <c r="HU68" s="212"/>
      <c r="HV68" s="212"/>
      <c r="HW68" s="212"/>
      <c r="HX68" s="212"/>
      <c r="HY68" s="212"/>
      <c r="HZ68" s="212"/>
      <c r="IA68" s="212"/>
      <c r="IB68" s="212"/>
      <c r="IC68" s="212"/>
      <c r="ID68" s="212"/>
      <c r="IE68" s="212"/>
      <c r="IF68" s="212"/>
      <c r="IG68" s="212"/>
      <c r="IH68" s="212"/>
      <c r="II68" s="212"/>
      <c r="IJ68" s="212"/>
      <c r="IK68" s="212"/>
      <c r="IL68" s="212"/>
      <c r="IM68" s="212"/>
      <c r="IN68" s="212"/>
      <c r="IO68" s="212"/>
      <c r="IP68" s="212"/>
      <c r="IQ68" s="212"/>
      <c r="IR68" s="212"/>
      <c r="IS68" s="212"/>
      <c r="IT68" s="212"/>
      <c r="IU68" s="212"/>
      <c r="IV68" s="212"/>
      <c r="IW68" s="212"/>
      <c r="IX68" s="212"/>
      <c r="IY68" s="212"/>
      <c r="IZ68" s="212"/>
      <c r="JA68" s="212"/>
      <c r="JB68" s="212"/>
      <c r="JC68" s="212"/>
      <c r="JD68" s="212"/>
      <c r="JE68" s="212"/>
      <c r="JF68" s="212"/>
      <c r="JG68" s="212"/>
      <c r="JH68" s="212"/>
      <c r="JI68" s="212"/>
      <c r="JJ68" s="212"/>
      <c r="JK68" s="212"/>
      <c r="JL68" s="212"/>
      <c r="JM68" s="212"/>
      <c r="JN68" s="212"/>
      <c r="JO68" s="212"/>
      <c r="JP68" s="212"/>
      <c r="JQ68" s="212"/>
      <c r="JR68" s="212"/>
      <c r="JS68" s="212"/>
      <c r="JT68" s="212"/>
      <c r="JU68" s="212"/>
      <c r="JV68" s="212"/>
      <c r="JW68" s="212"/>
      <c r="JX68" s="212"/>
      <c r="JY68" s="212"/>
      <c r="JZ68" s="212"/>
      <c r="KA68" s="212"/>
      <c r="KB68" s="212"/>
      <c r="KC68" s="212"/>
      <c r="KD68" s="212"/>
      <c r="KE68" s="212"/>
      <c r="KF68" s="212"/>
      <c r="KG68" s="212"/>
      <c r="KH68" s="212"/>
      <c r="KI68" s="212"/>
      <c r="KJ68" s="212"/>
      <c r="KK68" s="212"/>
      <c r="KL68" s="212"/>
      <c r="KM68" s="212"/>
      <c r="KN68" s="212"/>
      <c r="KO68" s="212"/>
      <c r="KP68" s="212"/>
      <c r="KQ68" s="212"/>
      <c r="KR68" s="212"/>
      <c r="KS68" s="212"/>
      <c r="KT68" s="212"/>
      <c r="KU68" s="212"/>
      <c r="KV68" s="212"/>
      <c r="KW68" s="212"/>
      <c r="KX68" s="212"/>
      <c r="KY68" s="212"/>
      <c r="KZ68" s="212"/>
      <c r="LA68" s="212"/>
      <c r="LB68" s="212"/>
      <c r="LC68" s="212"/>
      <c r="LD68" s="212"/>
      <c r="LE68" s="212"/>
      <c r="LF68" s="212"/>
      <c r="LG68" s="212"/>
      <c r="LH68" s="212"/>
      <c r="LI68" s="212"/>
      <c r="LJ68" s="212"/>
      <c r="LK68" s="212"/>
      <c r="LL68" s="212"/>
      <c r="LM68" s="212"/>
      <c r="LN68" s="212"/>
      <c r="LO68" s="212"/>
      <c r="LP68" s="212"/>
      <c r="LQ68" s="212"/>
      <c r="LR68" s="212"/>
      <c r="LS68" s="212"/>
      <c r="LT68" s="212"/>
      <c r="LU68" s="212"/>
      <c r="LV68" s="212"/>
      <c r="LW68" s="212"/>
      <c r="LX68" s="212"/>
      <c r="LY68" s="212"/>
      <c r="LZ68" s="212"/>
      <c r="MA68" s="212"/>
      <c r="MB68" s="212"/>
      <c r="MC68" s="212"/>
      <c r="MD68" s="212"/>
      <c r="ME68" s="212"/>
      <c r="MF68" s="212"/>
      <c r="MG68" s="212"/>
      <c r="MH68" s="212"/>
      <c r="MI68" s="212"/>
      <c r="MJ68" s="212"/>
      <c r="MK68" s="212"/>
      <c r="ML68" s="212"/>
      <c r="MM68" s="212"/>
      <c r="MN68" s="212"/>
      <c r="MO68" s="212"/>
      <c r="MP68" s="212"/>
      <c r="MQ68" s="212"/>
      <c r="MR68" s="212"/>
      <c r="MS68" s="212"/>
      <c r="MT68" s="212"/>
      <c r="MU68" s="212"/>
      <c r="MV68" s="212"/>
      <c r="MW68" s="212"/>
      <c r="MX68" s="212"/>
      <c r="MY68" s="212"/>
      <c r="MZ68" s="212"/>
      <c r="NA68" s="212"/>
      <c r="NB68" s="212"/>
      <c r="NC68" s="212"/>
      <c r="ND68" s="212"/>
      <c r="NE68" s="212"/>
      <c r="NF68" s="212"/>
      <c r="NG68" s="212"/>
      <c r="NH68" s="212"/>
      <c r="NI68" s="212"/>
      <c r="NJ68" s="212"/>
      <c r="NK68" s="212"/>
      <c r="NL68" s="212"/>
      <c r="NM68" s="212"/>
      <c r="NN68" s="212"/>
      <c r="NO68" s="212"/>
      <c r="NP68" s="212"/>
      <c r="NQ68" s="212"/>
      <c r="NR68" s="212"/>
      <c r="NS68" s="212"/>
      <c r="NT68" s="212"/>
      <c r="NU68" s="212"/>
      <c r="NV68" s="212"/>
      <c r="NW68" s="212"/>
      <c r="NX68" s="212"/>
      <c r="NY68" s="212"/>
      <c r="NZ68" s="212"/>
      <c r="OA68" s="212"/>
      <c r="OB68" s="212"/>
      <c r="OC68" s="212"/>
      <c r="OD68" s="212"/>
      <c r="OE68" s="212"/>
      <c r="OF68" s="212"/>
      <c r="OG68" s="212"/>
      <c r="OH68" s="212"/>
      <c r="OI68" s="212"/>
      <c r="OJ68" s="212"/>
      <c r="OK68" s="212"/>
      <c r="OL68" s="212"/>
      <c r="OM68" s="212"/>
      <c r="ON68" s="212"/>
      <c r="OO68" s="212"/>
      <c r="OP68" s="212"/>
      <c r="OQ68" s="212"/>
      <c r="OR68" s="212"/>
      <c r="OS68" s="212"/>
      <c r="OT68" s="212"/>
      <c r="OU68" s="212"/>
      <c r="OV68" s="212"/>
      <c r="OW68" s="212"/>
      <c r="OX68" s="212"/>
      <c r="OY68" s="212"/>
      <c r="OZ68" s="212"/>
      <c r="PA68" s="212"/>
      <c r="PB68" s="212"/>
      <c r="PC68" s="212"/>
      <c r="PD68" s="212"/>
      <c r="PE68" s="212"/>
      <c r="PF68" s="212"/>
      <c r="PG68" s="212"/>
      <c r="PH68" s="212"/>
      <c r="PI68" s="212"/>
      <c r="PJ68" s="212"/>
      <c r="PK68" s="212"/>
      <c r="PL68" s="212"/>
      <c r="PM68" s="212"/>
      <c r="PN68" s="212"/>
      <c r="PO68" s="212"/>
      <c r="PP68" s="212"/>
      <c r="PQ68" s="212"/>
      <c r="PR68" s="212"/>
      <c r="PS68" s="212"/>
      <c r="PT68" s="212"/>
      <c r="PU68" s="212"/>
      <c r="PV68" s="212"/>
      <c r="PW68" s="212"/>
      <c r="PX68" s="212"/>
      <c r="PY68" s="212"/>
      <c r="PZ68" s="212"/>
      <c r="QA68" s="212"/>
      <c r="QB68" s="212"/>
      <c r="QC68" s="212"/>
      <c r="QD68" s="212"/>
      <c r="QE68" s="212"/>
      <c r="QF68" s="212"/>
      <c r="QG68" s="212"/>
      <c r="QH68" s="212"/>
      <c r="QI68" s="212"/>
      <c r="QJ68" s="212"/>
      <c r="QK68" s="212"/>
      <c r="QL68" s="212"/>
      <c r="QM68" s="212"/>
      <c r="QN68" s="212"/>
      <c r="QO68" s="212"/>
      <c r="QP68" s="212"/>
      <c r="QQ68" s="212"/>
      <c r="QR68" s="212"/>
      <c r="QS68" s="212"/>
      <c r="QT68" s="212"/>
      <c r="QU68" s="212"/>
      <c r="QV68" s="212"/>
      <c r="QW68" s="212"/>
      <c r="QX68" s="212"/>
      <c r="QY68" s="212"/>
      <c r="QZ68" s="212"/>
      <c r="RA68" s="212"/>
      <c r="RB68" s="212"/>
      <c r="RC68" s="212"/>
      <c r="RD68" s="212"/>
      <c r="RE68" s="212"/>
      <c r="RF68" s="212"/>
      <c r="RG68" s="212"/>
      <c r="RH68" s="212"/>
      <c r="RI68" s="212"/>
      <c r="RJ68" s="212"/>
      <c r="RK68" s="212"/>
      <c r="RL68" s="212"/>
      <c r="RM68" s="212"/>
      <c r="RN68" s="212"/>
      <c r="RO68" s="212"/>
      <c r="RP68" s="212"/>
      <c r="RQ68" s="212"/>
      <c r="RR68" s="212"/>
      <c r="RS68" s="212"/>
      <c r="RT68" s="212"/>
      <c r="RU68" s="212"/>
      <c r="RV68" s="212"/>
      <c r="RW68" s="212"/>
      <c r="RX68" s="212"/>
      <c r="RY68" s="212"/>
      <c r="RZ68" s="212"/>
      <c r="SA68" s="212"/>
      <c r="SB68" s="212"/>
      <c r="SC68" s="212"/>
      <c r="SD68" s="212"/>
      <c r="SE68" s="212"/>
      <c r="SF68" s="212"/>
      <c r="SG68" s="212"/>
      <c r="SH68" s="212"/>
      <c r="SI68" s="212"/>
      <c r="SJ68" s="212"/>
      <c r="SK68" s="212"/>
      <c r="SL68" s="212"/>
      <c r="SM68" s="212"/>
      <c r="SN68" s="212"/>
      <c r="SO68" s="212"/>
      <c r="SP68" s="212"/>
      <c r="SQ68" s="212"/>
      <c r="SR68" s="212"/>
      <c r="SS68" s="212"/>
      <c r="ST68" s="212"/>
      <c r="SU68" s="212"/>
      <c r="SV68" s="212"/>
      <c r="SW68" s="212"/>
      <c r="SX68" s="212"/>
      <c r="SY68" s="212"/>
      <c r="SZ68" s="212"/>
      <c r="TA68" s="212"/>
      <c r="TB68" s="212"/>
      <c r="TC68" s="212"/>
      <c r="TD68" s="212"/>
      <c r="TE68" s="212"/>
      <c r="TF68" s="212"/>
      <c r="TG68" s="212"/>
      <c r="TH68" s="212"/>
      <c r="TI68" s="212"/>
      <c r="TJ68" s="212"/>
      <c r="TK68" s="212"/>
      <c r="TL68" s="212"/>
      <c r="TM68" s="212"/>
      <c r="TN68" s="212"/>
      <c r="TO68" s="212"/>
      <c r="TP68" s="212"/>
      <c r="TQ68" s="212"/>
      <c r="TR68" s="212"/>
      <c r="TS68" s="212"/>
      <c r="TT68" s="212"/>
      <c r="TU68" s="212"/>
      <c r="TV68" s="212"/>
      <c r="TW68" s="212"/>
      <c r="TX68" s="212"/>
      <c r="TY68" s="212"/>
      <c r="TZ68" s="212"/>
      <c r="UA68" s="212"/>
      <c r="UB68" s="212"/>
      <c r="UC68" s="212"/>
      <c r="UD68" s="212"/>
      <c r="UE68" s="212"/>
      <c r="UF68" s="212"/>
      <c r="UG68" s="212"/>
      <c r="UH68" s="212"/>
      <c r="UI68" s="212"/>
      <c r="UJ68" s="212"/>
      <c r="UK68" s="212"/>
      <c r="UL68" s="212"/>
      <c r="UM68" s="212"/>
      <c r="UN68" s="212"/>
      <c r="UO68" s="212"/>
      <c r="UP68" s="212"/>
      <c r="UQ68" s="212"/>
      <c r="UR68" s="212"/>
      <c r="US68" s="212"/>
      <c r="UT68" s="212"/>
      <c r="UU68" s="212"/>
      <c r="UV68" s="212"/>
      <c r="UW68" s="212"/>
      <c r="UX68" s="212"/>
      <c r="UY68" s="212"/>
      <c r="UZ68" s="212"/>
      <c r="VA68" s="212"/>
      <c r="VB68" s="212"/>
      <c r="VC68" s="212"/>
      <c r="VD68" s="212"/>
      <c r="VE68" s="212"/>
      <c r="VF68" s="212"/>
      <c r="VG68" s="212"/>
      <c r="VH68" s="212"/>
      <c r="VI68" s="212"/>
      <c r="VJ68" s="212"/>
      <c r="VK68" s="212"/>
      <c r="VL68" s="212"/>
      <c r="VM68" s="212"/>
      <c r="VN68" s="212"/>
      <c r="VO68" s="212"/>
      <c r="VP68" s="212"/>
      <c r="VQ68" s="212"/>
      <c r="VR68" s="212"/>
      <c r="VS68" s="212"/>
      <c r="VT68" s="212"/>
      <c r="VU68" s="212"/>
      <c r="VV68" s="212"/>
      <c r="VW68" s="212"/>
      <c r="VX68" s="212"/>
      <c r="VY68" s="212"/>
      <c r="VZ68" s="212"/>
      <c r="WA68" s="212"/>
      <c r="WB68" s="212"/>
      <c r="WC68" s="212"/>
      <c r="WD68" s="212"/>
      <c r="WE68" s="212"/>
      <c r="WF68" s="212"/>
      <c r="WG68" s="212"/>
      <c r="WH68" s="212"/>
      <c r="WI68" s="212"/>
      <c r="WJ68" s="212"/>
      <c r="WK68" s="212"/>
      <c r="WL68" s="212"/>
      <c r="WM68" s="212"/>
      <c r="WN68" s="212"/>
      <c r="WO68" s="212"/>
      <c r="WP68" s="212"/>
      <c r="WQ68" s="212"/>
      <c r="WR68" s="212"/>
      <c r="WS68" s="212"/>
      <c r="WT68" s="212"/>
      <c r="WU68" s="212"/>
      <c r="WV68" s="212"/>
      <c r="WW68" s="212"/>
      <c r="WX68" s="212"/>
      <c r="WY68" s="212"/>
      <c r="WZ68" s="212"/>
      <c r="XA68" s="212"/>
      <c r="XB68" s="212"/>
      <c r="XC68" s="212"/>
      <c r="XD68" s="212"/>
      <c r="XE68" s="212"/>
      <c r="XF68" s="212"/>
      <c r="XG68" s="212"/>
      <c r="XH68" s="212"/>
      <c r="XI68" s="212"/>
      <c r="XJ68" s="212"/>
      <c r="XK68" s="212"/>
      <c r="XL68" s="212"/>
      <c r="XM68" s="212"/>
      <c r="XN68" s="212"/>
      <c r="XO68" s="212"/>
      <c r="XP68" s="212"/>
      <c r="XQ68" s="212"/>
      <c r="XR68" s="212"/>
      <c r="XS68" s="212"/>
      <c r="XT68" s="212"/>
      <c r="XU68" s="212"/>
      <c r="XV68" s="212"/>
      <c r="XW68" s="212"/>
      <c r="XX68" s="212"/>
      <c r="XY68" s="212"/>
      <c r="XZ68" s="212"/>
      <c r="YA68" s="212"/>
      <c r="YB68" s="212"/>
      <c r="YC68" s="212"/>
      <c r="YD68" s="212"/>
      <c r="YE68" s="212"/>
      <c r="YF68" s="212"/>
      <c r="YG68" s="212"/>
      <c r="YH68" s="212"/>
      <c r="YI68" s="212"/>
      <c r="YJ68" s="212"/>
      <c r="YK68" s="212"/>
      <c r="YL68" s="212"/>
      <c r="YM68" s="212"/>
      <c r="YN68" s="212"/>
      <c r="YO68" s="212"/>
      <c r="YP68" s="212"/>
      <c r="YQ68" s="212"/>
      <c r="YR68" s="212"/>
      <c r="YS68" s="212"/>
      <c r="YT68" s="212"/>
      <c r="YU68" s="212"/>
      <c r="YV68" s="212"/>
      <c r="YW68" s="212"/>
      <c r="YX68" s="212"/>
      <c r="YY68" s="212"/>
      <c r="YZ68" s="212"/>
      <c r="ZA68" s="212"/>
      <c r="ZB68" s="212"/>
      <c r="ZC68" s="212"/>
      <c r="ZD68" s="212"/>
      <c r="ZE68" s="212"/>
      <c r="ZF68" s="212"/>
      <c r="ZG68" s="212"/>
      <c r="ZH68" s="212"/>
      <c r="ZI68" s="212"/>
      <c r="ZJ68" s="212"/>
      <c r="ZK68" s="212"/>
      <c r="ZL68" s="212"/>
      <c r="ZM68" s="212"/>
      <c r="ZN68" s="212"/>
      <c r="ZO68" s="212"/>
      <c r="ZP68" s="212"/>
      <c r="ZQ68" s="212"/>
      <c r="ZR68" s="212"/>
      <c r="ZS68" s="212"/>
      <c r="ZT68" s="212"/>
      <c r="ZU68" s="212"/>
      <c r="ZV68" s="212"/>
      <c r="ZW68" s="212"/>
      <c r="ZX68" s="212"/>
      <c r="ZY68" s="212"/>
      <c r="ZZ68" s="212"/>
      <c r="AAA68" s="212"/>
      <c r="AAB68" s="212"/>
      <c r="AAC68" s="212"/>
      <c r="AAD68" s="212"/>
      <c r="AAE68" s="212"/>
      <c r="AAF68" s="212"/>
      <c r="AAG68" s="212"/>
      <c r="AAH68" s="212"/>
      <c r="AAI68" s="212"/>
      <c r="AAJ68" s="212"/>
      <c r="AAK68" s="212"/>
      <c r="AAL68" s="212"/>
      <c r="AAM68" s="212"/>
      <c r="AAN68" s="212"/>
      <c r="AAO68" s="212"/>
      <c r="AAP68" s="212"/>
      <c r="AAQ68" s="212"/>
      <c r="AAR68" s="212"/>
      <c r="AAS68" s="212"/>
      <c r="AAT68" s="212"/>
      <c r="AAU68" s="212"/>
      <c r="AAV68" s="212"/>
      <c r="AAW68" s="212"/>
      <c r="AAX68" s="212"/>
      <c r="AAY68" s="212"/>
      <c r="AAZ68" s="212"/>
      <c r="ABA68" s="212"/>
      <c r="ABB68" s="212"/>
      <c r="ABC68" s="212"/>
      <c r="ABD68" s="212"/>
      <c r="ABE68" s="212"/>
      <c r="ABF68" s="212"/>
      <c r="ABG68" s="212"/>
      <c r="ABH68" s="212"/>
      <c r="ABI68" s="212"/>
      <c r="ABJ68" s="212"/>
      <c r="ABK68" s="212"/>
      <c r="ABL68" s="212"/>
      <c r="ABM68" s="212"/>
      <c r="ABN68" s="212"/>
      <c r="ABO68" s="212"/>
      <c r="ABP68" s="212"/>
      <c r="ABQ68" s="212"/>
      <c r="ABR68" s="212"/>
      <c r="ABS68" s="212"/>
      <c r="ABT68" s="212"/>
      <c r="ABU68" s="212"/>
      <c r="ABV68" s="212"/>
      <c r="ABW68" s="212"/>
      <c r="ABX68" s="212"/>
      <c r="ABY68" s="212"/>
      <c r="ABZ68" s="212"/>
      <c r="ACA68" s="212"/>
      <c r="ACB68" s="212"/>
      <c r="ACC68" s="212"/>
      <c r="ACD68" s="212"/>
      <c r="ACE68" s="212"/>
      <c r="ACF68" s="212"/>
      <c r="ACG68" s="212"/>
      <c r="ACH68" s="212"/>
      <c r="ACI68" s="212"/>
      <c r="ACJ68" s="212"/>
      <c r="ACK68" s="212"/>
      <c r="ACL68" s="212"/>
      <c r="ACM68" s="212"/>
      <c r="ACN68" s="212"/>
      <c r="ACO68" s="212"/>
      <c r="ACP68" s="212"/>
      <c r="ACQ68" s="212"/>
      <c r="ACR68" s="212"/>
      <c r="ACS68" s="212"/>
      <c r="ACT68" s="212"/>
      <c r="ACU68" s="212"/>
      <c r="ACV68" s="212"/>
      <c r="ACW68" s="212"/>
      <c r="ACX68" s="212"/>
      <c r="ACY68" s="212"/>
      <c r="ACZ68" s="212"/>
      <c r="ADA68" s="212"/>
      <c r="ADB68" s="212"/>
      <c r="ADC68" s="212"/>
      <c r="ADD68" s="212"/>
      <c r="ADE68" s="212"/>
      <c r="ADF68" s="212"/>
      <c r="ADG68" s="212"/>
      <c r="ADH68" s="212"/>
      <c r="ADI68" s="212"/>
      <c r="ADJ68" s="212"/>
      <c r="ADK68" s="212"/>
      <c r="ADL68" s="212"/>
      <c r="ADM68" s="212"/>
      <c r="ADN68" s="212"/>
      <c r="ADO68" s="212"/>
      <c r="ADP68" s="212"/>
      <c r="ADQ68" s="212"/>
      <c r="ADR68" s="212"/>
      <c r="ADS68" s="212"/>
      <c r="ADT68" s="212"/>
      <c r="ADU68" s="212"/>
      <c r="ADV68" s="212"/>
      <c r="ADW68" s="212"/>
      <c r="ADX68" s="212"/>
      <c r="ADY68" s="212"/>
      <c r="ADZ68" s="212"/>
      <c r="AEA68" s="212"/>
      <c r="AEB68" s="212"/>
      <c r="AEC68" s="212"/>
      <c r="AED68" s="212"/>
      <c r="AEE68" s="212"/>
      <c r="AEF68" s="212"/>
      <c r="AEG68" s="212"/>
      <c r="AEH68" s="212"/>
      <c r="AEI68" s="212"/>
      <c r="AEJ68" s="212"/>
      <c r="AEK68" s="212"/>
      <c r="AEL68" s="212"/>
      <c r="AEM68" s="212"/>
      <c r="AEN68" s="212"/>
      <c r="AEO68" s="212"/>
      <c r="AEP68" s="212"/>
      <c r="AEQ68" s="212"/>
      <c r="AER68" s="212"/>
      <c r="AES68" s="212"/>
      <c r="AET68" s="212"/>
      <c r="AEU68" s="212"/>
      <c r="AEV68" s="212"/>
      <c r="AEW68" s="212"/>
      <c r="AEX68" s="212"/>
      <c r="AEY68" s="212"/>
      <c r="AEZ68" s="212"/>
      <c r="AFA68" s="212"/>
      <c r="AFB68" s="212"/>
      <c r="AFC68" s="212"/>
      <c r="AFD68" s="212"/>
      <c r="AFE68" s="212"/>
      <c r="AFF68" s="212"/>
      <c r="AFG68" s="212"/>
      <c r="AFH68" s="212"/>
      <c r="AFI68" s="212"/>
      <c r="AFJ68" s="212"/>
      <c r="AFK68" s="212"/>
      <c r="AFL68" s="212"/>
      <c r="AFM68" s="212"/>
      <c r="AFN68" s="212"/>
      <c r="AFO68" s="212"/>
      <c r="AFP68" s="212"/>
      <c r="AFQ68" s="212"/>
      <c r="AFR68" s="212"/>
      <c r="AFS68" s="212"/>
      <c r="AFT68" s="212"/>
      <c r="AFU68" s="212"/>
      <c r="AFV68" s="212"/>
      <c r="AFW68" s="212"/>
      <c r="AFX68" s="212"/>
      <c r="AFY68" s="212"/>
      <c r="AFZ68" s="212"/>
      <c r="AGA68" s="212"/>
      <c r="AGB68" s="212"/>
      <c r="AGC68" s="212"/>
      <c r="AGD68" s="212"/>
      <c r="AGE68" s="212"/>
      <c r="AGF68" s="212"/>
      <c r="AGG68" s="212"/>
      <c r="AGH68" s="212"/>
      <c r="AGI68" s="212"/>
      <c r="AGJ68" s="212"/>
      <c r="AGK68" s="212"/>
      <c r="AGL68" s="212"/>
      <c r="AGM68" s="212"/>
      <c r="AGN68" s="212"/>
      <c r="AGO68" s="212"/>
      <c r="AGP68" s="212"/>
      <c r="AGQ68" s="212"/>
      <c r="AGR68" s="212"/>
      <c r="AGS68" s="212"/>
      <c r="AGT68" s="212"/>
      <c r="AGU68" s="212"/>
      <c r="AGV68" s="212"/>
      <c r="AGW68" s="212"/>
      <c r="AGX68" s="212"/>
      <c r="AGY68" s="212"/>
      <c r="AGZ68" s="212"/>
      <c r="AHA68" s="212"/>
      <c r="AHB68" s="212"/>
      <c r="AHC68" s="212"/>
      <c r="AHD68" s="212"/>
      <c r="AHE68" s="212"/>
      <c r="AHF68" s="212"/>
      <c r="AHG68" s="212"/>
      <c r="AHH68" s="212"/>
      <c r="AHI68" s="212"/>
      <c r="AHJ68" s="212"/>
      <c r="AHK68" s="212"/>
      <c r="AHL68" s="212"/>
      <c r="AHM68" s="212"/>
      <c r="AHN68" s="212"/>
      <c r="AHO68" s="212"/>
      <c r="AHP68" s="212"/>
      <c r="AHQ68" s="212"/>
      <c r="AHR68" s="212"/>
      <c r="AHS68" s="212"/>
      <c r="AHT68" s="212"/>
      <c r="AHU68" s="212"/>
      <c r="AHV68" s="212"/>
      <c r="AHW68" s="212"/>
      <c r="AHX68" s="212"/>
      <c r="AHY68" s="212"/>
      <c r="AHZ68" s="212"/>
      <c r="AIA68" s="212"/>
      <c r="AIB68" s="212"/>
      <c r="AIC68" s="212"/>
      <c r="AID68" s="212"/>
      <c r="AIE68" s="212"/>
      <c r="AIF68" s="212"/>
      <c r="AIG68" s="212"/>
      <c r="AIH68" s="212"/>
      <c r="AII68" s="212"/>
      <c r="AIJ68" s="212"/>
      <c r="AIK68" s="212"/>
      <c r="AIL68" s="212"/>
      <c r="AIM68" s="212"/>
      <c r="AIN68" s="212"/>
      <c r="AIO68" s="212"/>
      <c r="AIP68" s="212"/>
      <c r="AIQ68" s="212"/>
      <c r="AIR68" s="212"/>
      <c r="AIS68" s="212"/>
      <c r="AIT68" s="212"/>
      <c r="AIU68" s="212"/>
      <c r="AIV68" s="212"/>
      <c r="AIW68" s="212"/>
      <c r="AIX68" s="212"/>
      <c r="AIY68" s="212"/>
      <c r="AIZ68" s="212"/>
      <c r="AJA68" s="212"/>
      <c r="AJB68" s="212"/>
      <c r="AJC68" s="212"/>
      <c r="AJD68" s="212"/>
      <c r="AJE68" s="212"/>
      <c r="AJF68" s="212"/>
      <c r="AJG68" s="212"/>
      <c r="AJH68" s="212"/>
      <c r="AJI68" s="212"/>
      <c r="AJJ68" s="212"/>
      <c r="AJK68" s="212"/>
      <c r="AJL68" s="212"/>
      <c r="AJM68" s="212"/>
      <c r="AJN68" s="212"/>
      <c r="AJO68" s="212"/>
      <c r="AJP68" s="212"/>
      <c r="AJQ68" s="212"/>
      <c r="AJR68" s="212"/>
      <c r="AJS68" s="212"/>
      <c r="AJT68" s="212"/>
      <c r="AJU68" s="212"/>
      <c r="AJV68" s="212"/>
      <c r="AJW68" s="212"/>
      <c r="AJX68" s="212"/>
      <c r="AJY68" s="212"/>
      <c r="AJZ68" s="212"/>
      <c r="AKA68" s="212"/>
      <c r="AKB68" s="212"/>
      <c r="AKC68" s="212"/>
      <c r="AKD68" s="212"/>
      <c r="AKE68" s="212"/>
      <c r="AKF68" s="212"/>
      <c r="AKG68" s="212"/>
      <c r="AKH68" s="212"/>
      <c r="AKI68" s="212"/>
      <c r="AKJ68" s="212"/>
      <c r="AKK68" s="212"/>
      <c r="AKL68" s="212"/>
      <c r="AKM68" s="212"/>
      <c r="AKN68" s="212"/>
      <c r="AKO68" s="212"/>
      <c r="AKP68" s="212"/>
      <c r="AKQ68" s="212"/>
      <c r="AKR68" s="212"/>
      <c r="AKS68" s="212"/>
      <c r="AKT68" s="212"/>
      <c r="AKU68" s="212"/>
      <c r="AKV68" s="212"/>
      <c r="AKW68" s="212"/>
      <c r="AKX68" s="212"/>
      <c r="AKY68" s="212"/>
      <c r="AKZ68" s="212"/>
      <c r="ALA68" s="212"/>
      <c r="ALB68" s="212"/>
      <c r="ALC68" s="212"/>
      <c r="ALD68" s="212"/>
      <c r="ALE68" s="212"/>
      <c r="ALF68" s="212"/>
      <c r="ALG68" s="212"/>
      <c r="ALH68" s="212"/>
      <c r="ALI68" s="212"/>
      <c r="ALJ68" s="212"/>
      <c r="ALK68" s="212"/>
      <c r="ALL68" s="212"/>
      <c r="ALM68" s="212"/>
      <c r="ALN68" s="212"/>
      <c r="ALO68" s="212"/>
      <c r="ALP68" s="212"/>
      <c r="ALQ68" s="212"/>
      <c r="ALR68" s="212"/>
      <c r="ALS68" s="212"/>
      <c r="ALT68" s="212"/>
      <c r="ALU68" s="212"/>
      <c r="ALV68" s="212"/>
      <c r="ALW68" s="212"/>
      <c r="ALX68" s="212"/>
      <c r="ALY68" s="212"/>
      <c r="ALZ68" s="212"/>
      <c r="AMA68" s="212"/>
      <c r="AMB68" s="212"/>
      <c r="AMC68" s="212"/>
      <c r="AMD68" s="212"/>
      <c r="AME68" s="212"/>
      <c r="AMF68" s="212"/>
      <c r="AMG68" s="212"/>
      <c r="AMH68" s="212"/>
      <c r="AMI68" s="212"/>
      <c r="AMJ68" s="212"/>
    </row>
    <row r="69" spans="1:1024" s="213" customFormat="1" ht="51" x14ac:dyDescent="0.2">
      <c r="A69" s="211" t="s">
        <v>845</v>
      </c>
      <c r="B69" s="284">
        <v>92759</v>
      </c>
      <c r="C69" s="284" t="s">
        <v>17</v>
      </c>
      <c r="D69" s="290" t="s">
        <v>144</v>
      </c>
      <c r="E69" s="286" t="s">
        <v>198</v>
      </c>
      <c r="F69" s="287">
        <f>19.1+35.8</f>
        <v>54.9</v>
      </c>
      <c r="G69" s="540">
        <v>0</v>
      </c>
      <c r="H69" s="288">
        <f t="shared" si="13"/>
        <v>0</v>
      </c>
      <c r="I69" s="289">
        <f t="shared" si="14"/>
        <v>0</v>
      </c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2"/>
      <c r="EL69" s="212"/>
      <c r="EM69" s="212"/>
      <c r="EN69" s="212"/>
      <c r="EO69" s="212"/>
      <c r="EP69" s="212"/>
      <c r="EQ69" s="212"/>
      <c r="ER69" s="212"/>
      <c r="ES69" s="212"/>
      <c r="ET69" s="212"/>
      <c r="EU69" s="212"/>
      <c r="EV69" s="212"/>
      <c r="EW69" s="212"/>
      <c r="EX69" s="212"/>
      <c r="EY69" s="212"/>
      <c r="EZ69" s="212"/>
      <c r="FA69" s="212"/>
      <c r="FB69" s="212"/>
      <c r="FC69" s="212"/>
      <c r="FD69" s="212"/>
      <c r="FE69" s="212"/>
      <c r="FF69" s="212"/>
      <c r="FG69" s="212"/>
      <c r="FH69" s="212"/>
      <c r="FI69" s="212"/>
      <c r="FJ69" s="212"/>
      <c r="FK69" s="212"/>
      <c r="FL69" s="212"/>
      <c r="FM69" s="212"/>
      <c r="FN69" s="212"/>
      <c r="FO69" s="212"/>
      <c r="FP69" s="212"/>
      <c r="FQ69" s="212"/>
      <c r="FR69" s="212"/>
      <c r="FS69" s="212"/>
      <c r="FT69" s="212"/>
      <c r="FU69" s="212"/>
      <c r="FV69" s="212"/>
      <c r="FW69" s="212"/>
      <c r="FX69" s="212"/>
      <c r="FY69" s="212"/>
      <c r="FZ69" s="212"/>
      <c r="GA69" s="212"/>
      <c r="GB69" s="212"/>
      <c r="GC69" s="212"/>
      <c r="GD69" s="212"/>
      <c r="GE69" s="212"/>
      <c r="GF69" s="212"/>
      <c r="GG69" s="212"/>
      <c r="GH69" s="212"/>
      <c r="GI69" s="212"/>
      <c r="GJ69" s="212"/>
      <c r="GK69" s="212"/>
      <c r="GL69" s="212"/>
      <c r="GM69" s="212"/>
      <c r="GN69" s="212"/>
      <c r="GO69" s="212"/>
      <c r="GP69" s="212"/>
      <c r="GQ69" s="212"/>
      <c r="GR69" s="212"/>
      <c r="GS69" s="212"/>
      <c r="GT69" s="212"/>
      <c r="GU69" s="212"/>
      <c r="GV69" s="212"/>
      <c r="GW69" s="212"/>
      <c r="GX69" s="212"/>
      <c r="GY69" s="212"/>
      <c r="GZ69" s="212"/>
      <c r="HA69" s="212"/>
      <c r="HB69" s="212"/>
      <c r="HC69" s="212"/>
      <c r="HD69" s="212"/>
      <c r="HE69" s="212"/>
      <c r="HF69" s="212"/>
      <c r="HG69" s="212"/>
      <c r="HH69" s="212"/>
      <c r="HI69" s="212"/>
      <c r="HJ69" s="212"/>
      <c r="HK69" s="212"/>
      <c r="HL69" s="212"/>
      <c r="HM69" s="212"/>
      <c r="HN69" s="212"/>
      <c r="HO69" s="212"/>
      <c r="HP69" s="212"/>
      <c r="HQ69" s="212"/>
      <c r="HR69" s="212"/>
      <c r="HS69" s="212"/>
      <c r="HT69" s="212"/>
      <c r="HU69" s="212"/>
      <c r="HV69" s="212"/>
      <c r="HW69" s="212"/>
      <c r="HX69" s="212"/>
      <c r="HY69" s="212"/>
      <c r="HZ69" s="212"/>
      <c r="IA69" s="212"/>
      <c r="IB69" s="212"/>
      <c r="IC69" s="212"/>
      <c r="ID69" s="212"/>
      <c r="IE69" s="212"/>
      <c r="IF69" s="212"/>
      <c r="IG69" s="212"/>
      <c r="IH69" s="212"/>
      <c r="II69" s="212"/>
      <c r="IJ69" s="212"/>
      <c r="IK69" s="212"/>
      <c r="IL69" s="212"/>
      <c r="IM69" s="212"/>
      <c r="IN69" s="212"/>
      <c r="IO69" s="212"/>
      <c r="IP69" s="212"/>
      <c r="IQ69" s="212"/>
      <c r="IR69" s="212"/>
      <c r="IS69" s="212"/>
      <c r="IT69" s="212"/>
      <c r="IU69" s="212"/>
      <c r="IV69" s="212"/>
      <c r="IW69" s="212"/>
      <c r="IX69" s="212"/>
      <c r="IY69" s="212"/>
      <c r="IZ69" s="212"/>
      <c r="JA69" s="212"/>
      <c r="JB69" s="212"/>
      <c r="JC69" s="212"/>
      <c r="JD69" s="212"/>
      <c r="JE69" s="212"/>
      <c r="JF69" s="212"/>
      <c r="JG69" s="212"/>
      <c r="JH69" s="212"/>
      <c r="JI69" s="212"/>
      <c r="JJ69" s="212"/>
      <c r="JK69" s="212"/>
      <c r="JL69" s="212"/>
      <c r="JM69" s="212"/>
      <c r="JN69" s="212"/>
      <c r="JO69" s="212"/>
      <c r="JP69" s="212"/>
      <c r="JQ69" s="212"/>
      <c r="JR69" s="212"/>
      <c r="JS69" s="212"/>
      <c r="JT69" s="212"/>
      <c r="JU69" s="212"/>
      <c r="JV69" s="212"/>
      <c r="JW69" s="212"/>
      <c r="JX69" s="212"/>
      <c r="JY69" s="212"/>
      <c r="JZ69" s="212"/>
      <c r="KA69" s="212"/>
      <c r="KB69" s="212"/>
      <c r="KC69" s="212"/>
      <c r="KD69" s="212"/>
      <c r="KE69" s="212"/>
      <c r="KF69" s="212"/>
      <c r="KG69" s="212"/>
      <c r="KH69" s="212"/>
      <c r="KI69" s="212"/>
      <c r="KJ69" s="212"/>
      <c r="KK69" s="212"/>
      <c r="KL69" s="212"/>
      <c r="KM69" s="212"/>
      <c r="KN69" s="212"/>
      <c r="KO69" s="212"/>
      <c r="KP69" s="212"/>
      <c r="KQ69" s="212"/>
      <c r="KR69" s="212"/>
      <c r="KS69" s="212"/>
      <c r="KT69" s="212"/>
      <c r="KU69" s="212"/>
      <c r="KV69" s="212"/>
      <c r="KW69" s="212"/>
      <c r="KX69" s="212"/>
      <c r="KY69" s="212"/>
      <c r="KZ69" s="212"/>
      <c r="LA69" s="212"/>
      <c r="LB69" s="212"/>
      <c r="LC69" s="212"/>
      <c r="LD69" s="212"/>
      <c r="LE69" s="212"/>
      <c r="LF69" s="212"/>
      <c r="LG69" s="212"/>
      <c r="LH69" s="212"/>
      <c r="LI69" s="212"/>
      <c r="LJ69" s="212"/>
      <c r="LK69" s="212"/>
      <c r="LL69" s="212"/>
      <c r="LM69" s="212"/>
      <c r="LN69" s="212"/>
      <c r="LO69" s="212"/>
      <c r="LP69" s="212"/>
      <c r="LQ69" s="212"/>
      <c r="LR69" s="212"/>
      <c r="LS69" s="212"/>
      <c r="LT69" s="212"/>
      <c r="LU69" s="212"/>
      <c r="LV69" s="212"/>
      <c r="LW69" s="212"/>
      <c r="LX69" s="212"/>
      <c r="LY69" s="212"/>
      <c r="LZ69" s="212"/>
      <c r="MA69" s="212"/>
      <c r="MB69" s="212"/>
      <c r="MC69" s="212"/>
      <c r="MD69" s="212"/>
      <c r="ME69" s="212"/>
      <c r="MF69" s="212"/>
      <c r="MG69" s="212"/>
      <c r="MH69" s="212"/>
      <c r="MI69" s="212"/>
      <c r="MJ69" s="212"/>
      <c r="MK69" s="212"/>
      <c r="ML69" s="212"/>
      <c r="MM69" s="212"/>
      <c r="MN69" s="212"/>
      <c r="MO69" s="212"/>
      <c r="MP69" s="212"/>
      <c r="MQ69" s="212"/>
      <c r="MR69" s="212"/>
      <c r="MS69" s="212"/>
      <c r="MT69" s="212"/>
      <c r="MU69" s="212"/>
      <c r="MV69" s="212"/>
      <c r="MW69" s="212"/>
      <c r="MX69" s="212"/>
      <c r="MY69" s="212"/>
      <c r="MZ69" s="212"/>
      <c r="NA69" s="212"/>
      <c r="NB69" s="212"/>
      <c r="NC69" s="212"/>
      <c r="ND69" s="212"/>
      <c r="NE69" s="212"/>
      <c r="NF69" s="212"/>
      <c r="NG69" s="212"/>
      <c r="NH69" s="212"/>
      <c r="NI69" s="212"/>
      <c r="NJ69" s="212"/>
      <c r="NK69" s="212"/>
      <c r="NL69" s="212"/>
      <c r="NM69" s="212"/>
      <c r="NN69" s="212"/>
      <c r="NO69" s="212"/>
      <c r="NP69" s="212"/>
      <c r="NQ69" s="212"/>
      <c r="NR69" s="212"/>
      <c r="NS69" s="212"/>
      <c r="NT69" s="212"/>
      <c r="NU69" s="212"/>
      <c r="NV69" s="212"/>
      <c r="NW69" s="212"/>
      <c r="NX69" s="212"/>
      <c r="NY69" s="212"/>
      <c r="NZ69" s="212"/>
      <c r="OA69" s="212"/>
      <c r="OB69" s="212"/>
      <c r="OC69" s="212"/>
      <c r="OD69" s="212"/>
      <c r="OE69" s="212"/>
      <c r="OF69" s="212"/>
      <c r="OG69" s="212"/>
      <c r="OH69" s="212"/>
      <c r="OI69" s="212"/>
      <c r="OJ69" s="212"/>
      <c r="OK69" s="212"/>
      <c r="OL69" s="212"/>
      <c r="OM69" s="212"/>
      <c r="ON69" s="212"/>
      <c r="OO69" s="212"/>
      <c r="OP69" s="212"/>
      <c r="OQ69" s="212"/>
      <c r="OR69" s="212"/>
      <c r="OS69" s="212"/>
      <c r="OT69" s="212"/>
      <c r="OU69" s="212"/>
      <c r="OV69" s="212"/>
      <c r="OW69" s="212"/>
      <c r="OX69" s="212"/>
      <c r="OY69" s="212"/>
      <c r="OZ69" s="212"/>
      <c r="PA69" s="212"/>
      <c r="PB69" s="212"/>
      <c r="PC69" s="212"/>
      <c r="PD69" s="212"/>
      <c r="PE69" s="212"/>
      <c r="PF69" s="212"/>
      <c r="PG69" s="212"/>
      <c r="PH69" s="212"/>
      <c r="PI69" s="212"/>
      <c r="PJ69" s="212"/>
      <c r="PK69" s="212"/>
      <c r="PL69" s="212"/>
      <c r="PM69" s="212"/>
      <c r="PN69" s="212"/>
      <c r="PO69" s="212"/>
      <c r="PP69" s="212"/>
      <c r="PQ69" s="212"/>
      <c r="PR69" s="212"/>
      <c r="PS69" s="212"/>
      <c r="PT69" s="212"/>
      <c r="PU69" s="212"/>
      <c r="PV69" s="212"/>
      <c r="PW69" s="212"/>
      <c r="PX69" s="212"/>
      <c r="PY69" s="212"/>
      <c r="PZ69" s="212"/>
      <c r="QA69" s="212"/>
      <c r="QB69" s="212"/>
      <c r="QC69" s="212"/>
      <c r="QD69" s="212"/>
      <c r="QE69" s="212"/>
      <c r="QF69" s="212"/>
      <c r="QG69" s="212"/>
      <c r="QH69" s="212"/>
      <c r="QI69" s="212"/>
      <c r="QJ69" s="212"/>
      <c r="QK69" s="212"/>
      <c r="QL69" s="212"/>
      <c r="QM69" s="212"/>
      <c r="QN69" s="212"/>
      <c r="QO69" s="212"/>
      <c r="QP69" s="212"/>
      <c r="QQ69" s="212"/>
      <c r="QR69" s="212"/>
      <c r="QS69" s="212"/>
      <c r="QT69" s="212"/>
      <c r="QU69" s="212"/>
      <c r="QV69" s="212"/>
      <c r="QW69" s="212"/>
      <c r="QX69" s="212"/>
      <c r="QY69" s="212"/>
      <c r="QZ69" s="212"/>
      <c r="RA69" s="212"/>
      <c r="RB69" s="212"/>
      <c r="RC69" s="212"/>
      <c r="RD69" s="212"/>
      <c r="RE69" s="212"/>
      <c r="RF69" s="212"/>
      <c r="RG69" s="212"/>
      <c r="RH69" s="212"/>
      <c r="RI69" s="212"/>
      <c r="RJ69" s="212"/>
      <c r="RK69" s="212"/>
      <c r="RL69" s="212"/>
      <c r="RM69" s="212"/>
      <c r="RN69" s="212"/>
      <c r="RO69" s="212"/>
      <c r="RP69" s="212"/>
      <c r="RQ69" s="212"/>
      <c r="RR69" s="212"/>
      <c r="RS69" s="212"/>
      <c r="RT69" s="212"/>
      <c r="RU69" s="212"/>
      <c r="RV69" s="212"/>
      <c r="RW69" s="212"/>
      <c r="RX69" s="212"/>
      <c r="RY69" s="212"/>
      <c r="RZ69" s="212"/>
      <c r="SA69" s="212"/>
      <c r="SB69" s="212"/>
      <c r="SC69" s="212"/>
      <c r="SD69" s="212"/>
      <c r="SE69" s="212"/>
      <c r="SF69" s="212"/>
      <c r="SG69" s="212"/>
      <c r="SH69" s="212"/>
      <c r="SI69" s="212"/>
      <c r="SJ69" s="212"/>
      <c r="SK69" s="212"/>
      <c r="SL69" s="212"/>
      <c r="SM69" s="212"/>
      <c r="SN69" s="212"/>
      <c r="SO69" s="212"/>
      <c r="SP69" s="212"/>
      <c r="SQ69" s="212"/>
      <c r="SR69" s="212"/>
      <c r="SS69" s="212"/>
      <c r="ST69" s="212"/>
      <c r="SU69" s="212"/>
      <c r="SV69" s="212"/>
      <c r="SW69" s="212"/>
      <c r="SX69" s="212"/>
      <c r="SY69" s="212"/>
      <c r="SZ69" s="212"/>
      <c r="TA69" s="212"/>
      <c r="TB69" s="212"/>
      <c r="TC69" s="212"/>
      <c r="TD69" s="212"/>
      <c r="TE69" s="212"/>
      <c r="TF69" s="212"/>
      <c r="TG69" s="212"/>
      <c r="TH69" s="212"/>
      <c r="TI69" s="212"/>
      <c r="TJ69" s="212"/>
      <c r="TK69" s="212"/>
      <c r="TL69" s="212"/>
      <c r="TM69" s="212"/>
      <c r="TN69" s="212"/>
      <c r="TO69" s="212"/>
      <c r="TP69" s="212"/>
      <c r="TQ69" s="212"/>
      <c r="TR69" s="212"/>
      <c r="TS69" s="212"/>
      <c r="TT69" s="212"/>
      <c r="TU69" s="212"/>
      <c r="TV69" s="212"/>
      <c r="TW69" s="212"/>
      <c r="TX69" s="212"/>
      <c r="TY69" s="212"/>
      <c r="TZ69" s="212"/>
      <c r="UA69" s="212"/>
      <c r="UB69" s="212"/>
      <c r="UC69" s="212"/>
      <c r="UD69" s="212"/>
      <c r="UE69" s="212"/>
      <c r="UF69" s="212"/>
      <c r="UG69" s="212"/>
      <c r="UH69" s="212"/>
      <c r="UI69" s="212"/>
      <c r="UJ69" s="212"/>
      <c r="UK69" s="212"/>
      <c r="UL69" s="212"/>
      <c r="UM69" s="212"/>
      <c r="UN69" s="212"/>
      <c r="UO69" s="212"/>
      <c r="UP69" s="212"/>
      <c r="UQ69" s="212"/>
      <c r="UR69" s="212"/>
      <c r="US69" s="212"/>
      <c r="UT69" s="212"/>
      <c r="UU69" s="212"/>
      <c r="UV69" s="212"/>
      <c r="UW69" s="212"/>
      <c r="UX69" s="212"/>
      <c r="UY69" s="212"/>
      <c r="UZ69" s="212"/>
      <c r="VA69" s="212"/>
      <c r="VB69" s="212"/>
      <c r="VC69" s="212"/>
      <c r="VD69" s="212"/>
      <c r="VE69" s="212"/>
      <c r="VF69" s="212"/>
      <c r="VG69" s="212"/>
      <c r="VH69" s="212"/>
      <c r="VI69" s="212"/>
      <c r="VJ69" s="212"/>
      <c r="VK69" s="212"/>
      <c r="VL69" s="212"/>
      <c r="VM69" s="212"/>
      <c r="VN69" s="212"/>
      <c r="VO69" s="212"/>
      <c r="VP69" s="212"/>
      <c r="VQ69" s="212"/>
      <c r="VR69" s="212"/>
      <c r="VS69" s="212"/>
      <c r="VT69" s="212"/>
      <c r="VU69" s="212"/>
      <c r="VV69" s="212"/>
      <c r="VW69" s="212"/>
      <c r="VX69" s="212"/>
      <c r="VY69" s="212"/>
      <c r="VZ69" s="212"/>
      <c r="WA69" s="212"/>
      <c r="WB69" s="212"/>
      <c r="WC69" s="212"/>
      <c r="WD69" s="212"/>
      <c r="WE69" s="212"/>
      <c r="WF69" s="212"/>
      <c r="WG69" s="212"/>
      <c r="WH69" s="212"/>
      <c r="WI69" s="212"/>
      <c r="WJ69" s="212"/>
      <c r="WK69" s="212"/>
      <c r="WL69" s="212"/>
      <c r="WM69" s="212"/>
      <c r="WN69" s="212"/>
      <c r="WO69" s="212"/>
      <c r="WP69" s="212"/>
      <c r="WQ69" s="212"/>
      <c r="WR69" s="212"/>
      <c r="WS69" s="212"/>
      <c r="WT69" s="212"/>
      <c r="WU69" s="212"/>
      <c r="WV69" s="212"/>
      <c r="WW69" s="212"/>
      <c r="WX69" s="212"/>
      <c r="WY69" s="212"/>
      <c r="WZ69" s="212"/>
      <c r="XA69" s="212"/>
      <c r="XB69" s="212"/>
      <c r="XC69" s="212"/>
      <c r="XD69" s="212"/>
      <c r="XE69" s="212"/>
      <c r="XF69" s="212"/>
      <c r="XG69" s="212"/>
      <c r="XH69" s="212"/>
      <c r="XI69" s="212"/>
      <c r="XJ69" s="212"/>
      <c r="XK69" s="212"/>
      <c r="XL69" s="212"/>
      <c r="XM69" s="212"/>
      <c r="XN69" s="212"/>
      <c r="XO69" s="212"/>
      <c r="XP69" s="212"/>
      <c r="XQ69" s="212"/>
      <c r="XR69" s="212"/>
      <c r="XS69" s="212"/>
      <c r="XT69" s="212"/>
      <c r="XU69" s="212"/>
      <c r="XV69" s="212"/>
      <c r="XW69" s="212"/>
      <c r="XX69" s="212"/>
      <c r="XY69" s="212"/>
      <c r="XZ69" s="212"/>
      <c r="YA69" s="212"/>
      <c r="YB69" s="212"/>
      <c r="YC69" s="212"/>
      <c r="YD69" s="212"/>
      <c r="YE69" s="212"/>
      <c r="YF69" s="212"/>
      <c r="YG69" s="212"/>
      <c r="YH69" s="212"/>
      <c r="YI69" s="212"/>
      <c r="YJ69" s="212"/>
      <c r="YK69" s="212"/>
      <c r="YL69" s="212"/>
      <c r="YM69" s="212"/>
      <c r="YN69" s="212"/>
      <c r="YO69" s="212"/>
      <c r="YP69" s="212"/>
      <c r="YQ69" s="212"/>
      <c r="YR69" s="212"/>
      <c r="YS69" s="212"/>
      <c r="YT69" s="212"/>
      <c r="YU69" s="212"/>
      <c r="YV69" s="212"/>
      <c r="YW69" s="212"/>
      <c r="YX69" s="212"/>
      <c r="YY69" s="212"/>
      <c r="YZ69" s="212"/>
      <c r="ZA69" s="212"/>
      <c r="ZB69" s="212"/>
      <c r="ZC69" s="212"/>
      <c r="ZD69" s="212"/>
      <c r="ZE69" s="212"/>
      <c r="ZF69" s="212"/>
      <c r="ZG69" s="212"/>
      <c r="ZH69" s="212"/>
      <c r="ZI69" s="212"/>
      <c r="ZJ69" s="212"/>
      <c r="ZK69" s="212"/>
      <c r="ZL69" s="212"/>
      <c r="ZM69" s="212"/>
      <c r="ZN69" s="212"/>
      <c r="ZO69" s="212"/>
      <c r="ZP69" s="212"/>
      <c r="ZQ69" s="212"/>
      <c r="ZR69" s="212"/>
      <c r="ZS69" s="212"/>
      <c r="ZT69" s="212"/>
      <c r="ZU69" s="212"/>
      <c r="ZV69" s="212"/>
      <c r="ZW69" s="212"/>
      <c r="ZX69" s="212"/>
      <c r="ZY69" s="212"/>
      <c r="ZZ69" s="212"/>
      <c r="AAA69" s="212"/>
      <c r="AAB69" s="212"/>
      <c r="AAC69" s="212"/>
      <c r="AAD69" s="212"/>
      <c r="AAE69" s="212"/>
      <c r="AAF69" s="212"/>
      <c r="AAG69" s="212"/>
      <c r="AAH69" s="212"/>
      <c r="AAI69" s="212"/>
      <c r="AAJ69" s="212"/>
      <c r="AAK69" s="212"/>
      <c r="AAL69" s="212"/>
      <c r="AAM69" s="212"/>
      <c r="AAN69" s="212"/>
      <c r="AAO69" s="212"/>
      <c r="AAP69" s="212"/>
      <c r="AAQ69" s="212"/>
      <c r="AAR69" s="212"/>
      <c r="AAS69" s="212"/>
      <c r="AAT69" s="212"/>
      <c r="AAU69" s="212"/>
      <c r="AAV69" s="212"/>
      <c r="AAW69" s="212"/>
      <c r="AAX69" s="212"/>
      <c r="AAY69" s="212"/>
      <c r="AAZ69" s="212"/>
      <c r="ABA69" s="212"/>
      <c r="ABB69" s="212"/>
      <c r="ABC69" s="212"/>
      <c r="ABD69" s="212"/>
      <c r="ABE69" s="212"/>
      <c r="ABF69" s="212"/>
      <c r="ABG69" s="212"/>
      <c r="ABH69" s="212"/>
      <c r="ABI69" s="212"/>
      <c r="ABJ69" s="212"/>
      <c r="ABK69" s="212"/>
      <c r="ABL69" s="212"/>
      <c r="ABM69" s="212"/>
      <c r="ABN69" s="212"/>
      <c r="ABO69" s="212"/>
      <c r="ABP69" s="212"/>
      <c r="ABQ69" s="212"/>
      <c r="ABR69" s="212"/>
      <c r="ABS69" s="212"/>
      <c r="ABT69" s="212"/>
      <c r="ABU69" s="212"/>
      <c r="ABV69" s="212"/>
      <c r="ABW69" s="212"/>
      <c r="ABX69" s="212"/>
      <c r="ABY69" s="212"/>
      <c r="ABZ69" s="212"/>
      <c r="ACA69" s="212"/>
      <c r="ACB69" s="212"/>
      <c r="ACC69" s="212"/>
      <c r="ACD69" s="212"/>
      <c r="ACE69" s="212"/>
      <c r="ACF69" s="212"/>
      <c r="ACG69" s="212"/>
      <c r="ACH69" s="212"/>
      <c r="ACI69" s="212"/>
      <c r="ACJ69" s="212"/>
      <c r="ACK69" s="212"/>
      <c r="ACL69" s="212"/>
      <c r="ACM69" s="212"/>
      <c r="ACN69" s="212"/>
      <c r="ACO69" s="212"/>
      <c r="ACP69" s="212"/>
      <c r="ACQ69" s="212"/>
      <c r="ACR69" s="212"/>
      <c r="ACS69" s="212"/>
      <c r="ACT69" s="212"/>
      <c r="ACU69" s="212"/>
      <c r="ACV69" s="212"/>
      <c r="ACW69" s="212"/>
      <c r="ACX69" s="212"/>
      <c r="ACY69" s="212"/>
      <c r="ACZ69" s="212"/>
      <c r="ADA69" s="212"/>
      <c r="ADB69" s="212"/>
      <c r="ADC69" s="212"/>
      <c r="ADD69" s="212"/>
      <c r="ADE69" s="212"/>
      <c r="ADF69" s="212"/>
      <c r="ADG69" s="212"/>
      <c r="ADH69" s="212"/>
      <c r="ADI69" s="212"/>
      <c r="ADJ69" s="212"/>
      <c r="ADK69" s="212"/>
      <c r="ADL69" s="212"/>
      <c r="ADM69" s="212"/>
      <c r="ADN69" s="212"/>
      <c r="ADO69" s="212"/>
      <c r="ADP69" s="212"/>
      <c r="ADQ69" s="212"/>
      <c r="ADR69" s="212"/>
      <c r="ADS69" s="212"/>
      <c r="ADT69" s="212"/>
      <c r="ADU69" s="212"/>
      <c r="ADV69" s="212"/>
      <c r="ADW69" s="212"/>
      <c r="ADX69" s="212"/>
      <c r="ADY69" s="212"/>
      <c r="ADZ69" s="212"/>
      <c r="AEA69" s="212"/>
      <c r="AEB69" s="212"/>
      <c r="AEC69" s="212"/>
      <c r="AED69" s="212"/>
      <c r="AEE69" s="212"/>
      <c r="AEF69" s="212"/>
      <c r="AEG69" s="212"/>
      <c r="AEH69" s="212"/>
      <c r="AEI69" s="212"/>
      <c r="AEJ69" s="212"/>
      <c r="AEK69" s="212"/>
      <c r="AEL69" s="212"/>
      <c r="AEM69" s="212"/>
      <c r="AEN69" s="212"/>
      <c r="AEO69" s="212"/>
      <c r="AEP69" s="212"/>
      <c r="AEQ69" s="212"/>
      <c r="AER69" s="212"/>
      <c r="AES69" s="212"/>
      <c r="AET69" s="212"/>
      <c r="AEU69" s="212"/>
      <c r="AEV69" s="212"/>
      <c r="AEW69" s="212"/>
      <c r="AEX69" s="212"/>
      <c r="AEY69" s="212"/>
      <c r="AEZ69" s="212"/>
      <c r="AFA69" s="212"/>
      <c r="AFB69" s="212"/>
      <c r="AFC69" s="212"/>
      <c r="AFD69" s="212"/>
      <c r="AFE69" s="212"/>
      <c r="AFF69" s="212"/>
      <c r="AFG69" s="212"/>
      <c r="AFH69" s="212"/>
      <c r="AFI69" s="212"/>
      <c r="AFJ69" s="212"/>
      <c r="AFK69" s="212"/>
      <c r="AFL69" s="212"/>
      <c r="AFM69" s="212"/>
      <c r="AFN69" s="212"/>
      <c r="AFO69" s="212"/>
      <c r="AFP69" s="212"/>
      <c r="AFQ69" s="212"/>
      <c r="AFR69" s="212"/>
      <c r="AFS69" s="212"/>
      <c r="AFT69" s="212"/>
      <c r="AFU69" s="212"/>
      <c r="AFV69" s="212"/>
      <c r="AFW69" s="212"/>
      <c r="AFX69" s="212"/>
      <c r="AFY69" s="212"/>
      <c r="AFZ69" s="212"/>
      <c r="AGA69" s="212"/>
      <c r="AGB69" s="212"/>
      <c r="AGC69" s="212"/>
      <c r="AGD69" s="212"/>
      <c r="AGE69" s="212"/>
      <c r="AGF69" s="212"/>
      <c r="AGG69" s="212"/>
      <c r="AGH69" s="212"/>
      <c r="AGI69" s="212"/>
      <c r="AGJ69" s="212"/>
      <c r="AGK69" s="212"/>
      <c r="AGL69" s="212"/>
      <c r="AGM69" s="212"/>
      <c r="AGN69" s="212"/>
      <c r="AGO69" s="212"/>
      <c r="AGP69" s="212"/>
      <c r="AGQ69" s="212"/>
      <c r="AGR69" s="212"/>
      <c r="AGS69" s="212"/>
      <c r="AGT69" s="212"/>
      <c r="AGU69" s="212"/>
      <c r="AGV69" s="212"/>
      <c r="AGW69" s="212"/>
      <c r="AGX69" s="212"/>
      <c r="AGY69" s="212"/>
      <c r="AGZ69" s="212"/>
      <c r="AHA69" s="212"/>
      <c r="AHB69" s="212"/>
      <c r="AHC69" s="212"/>
      <c r="AHD69" s="212"/>
      <c r="AHE69" s="212"/>
      <c r="AHF69" s="212"/>
      <c r="AHG69" s="212"/>
      <c r="AHH69" s="212"/>
      <c r="AHI69" s="212"/>
      <c r="AHJ69" s="212"/>
      <c r="AHK69" s="212"/>
      <c r="AHL69" s="212"/>
      <c r="AHM69" s="212"/>
      <c r="AHN69" s="212"/>
      <c r="AHO69" s="212"/>
      <c r="AHP69" s="212"/>
      <c r="AHQ69" s="212"/>
      <c r="AHR69" s="212"/>
      <c r="AHS69" s="212"/>
      <c r="AHT69" s="212"/>
      <c r="AHU69" s="212"/>
      <c r="AHV69" s="212"/>
      <c r="AHW69" s="212"/>
      <c r="AHX69" s="212"/>
      <c r="AHY69" s="212"/>
      <c r="AHZ69" s="212"/>
      <c r="AIA69" s="212"/>
      <c r="AIB69" s="212"/>
      <c r="AIC69" s="212"/>
      <c r="AID69" s="212"/>
      <c r="AIE69" s="212"/>
      <c r="AIF69" s="212"/>
      <c r="AIG69" s="212"/>
      <c r="AIH69" s="212"/>
      <c r="AII69" s="212"/>
      <c r="AIJ69" s="212"/>
      <c r="AIK69" s="212"/>
      <c r="AIL69" s="212"/>
      <c r="AIM69" s="212"/>
      <c r="AIN69" s="212"/>
      <c r="AIO69" s="212"/>
      <c r="AIP69" s="212"/>
      <c r="AIQ69" s="212"/>
      <c r="AIR69" s="212"/>
      <c r="AIS69" s="212"/>
      <c r="AIT69" s="212"/>
      <c r="AIU69" s="212"/>
      <c r="AIV69" s="212"/>
      <c r="AIW69" s="212"/>
      <c r="AIX69" s="212"/>
      <c r="AIY69" s="212"/>
      <c r="AIZ69" s="212"/>
      <c r="AJA69" s="212"/>
      <c r="AJB69" s="212"/>
      <c r="AJC69" s="212"/>
      <c r="AJD69" s="212"/>
      <c r="AJE69" s="212"/>
      <c r="AJF69" s="212"/>
      <c r="AJG69" s="212"/>
      <c r="AJH69" s="212"/>
      <c r="AJI69" s="212"/>
      <c r="AJJ69" s="212"/>
      <c r="AJK69" s="212"/>
      <c r="AJL69" s="212"/>
      <c r="AJM69" s="212"/>
      <c r="AJN69" s="212"/>
      <c r="AJO69" s="212"/>
      <c r="AJP69" s="212"/>
      <c r="AJQ69" s="212"/>
      <c r="AJR69" s="212"/>
      <c r="AJS69" s="212"/>
      <c r="AJT69" s="212"/>
      <c r="AJU69" s="212"/>
      <c r="AJV69" s="212"/>
      <c r="AJW69" s="212"/>
      <c r="AJX69" s="212"/>
      <c r="AJY69" s="212"/>
      <c r="AJZ69" s="212"/>
      <c r="AKA69" s="212"/>
      <c r="AKB69" s="212"/>
      <c r="AKC69" s="212"/>
      <c r="AKD69" s="212"/>
      <c r="AKE69" s="212"/>
      <c r="AKF69" s="212"/>
      <c r="AKG69" s="212"/>
      <c r="AKH69" s="212"/>
      <c r="AKI69" s="212"/>
      <c r="AKJ69" s="212"/>
      <c r="AKK69" s="212"/>
      <c r="AKL69" s="212"/>
      <c r="AKM69" s="212"/>
      <c r="AKN69" s="212"/>
      <c r="AKO69" s="212"/>
      <c r="AKP69" s="212"/>
      <c r="AKQ69" s="212"/>
      <c r="AKR69" s="212"/>
      <c r="AKS69" s="212"/>
      <c r="AKT69" s="212"/>
      <c r="AKU69" s="212"/>
      <c r="AKV69" s="212"/>
      <c r="AKW69" s="212"/>
      <c r="AKX69" s="212"/>
      <c r="AKY69" s="212"/>
      <c r="AKZ69" s="212"/>
      <c r="ALA69" s="212"/>
      <c r="ALB69" s="212"/>
      <c r="ALC69" s="212"/>
      <c r="ALD69" s="212"/>
      <c r="ALE69" s="212"/>
      <c r="ALF69" s="212"/>
      <c r="ALG69" s="212"/>
      <c r="ALH69" s="212"/>
      <c r="ALI69" s="212"/>
      <c r="ALJ69" s="212"/>
      <c r="ALK69" s="212"/>
      <c r="ALL69" s="212"/>
      <c r="ALM69" s="212"/>
      <c r="ALN69" s="212"/>
      <c r="ALO69" s="212"/>
      <c r="ALP69" s="212"/>
      <c r="ALQ69" s="212"/>
      <c r="ALR69" s="212"/>
      <c r="ALS69" s="212"/>
      <c r="ALT69" s="212"/>
      <c r="ALU69" s="212"/>
      <c r="ALV69" s="212"/>
      <c r="ALW69" s="212"/>
      <c r="ALX69" s="212"/>
      <c r="ALY69" s="212"/>
      <c r="ALZ69" s="212"/>
      <c r="AMA69" s="212"/>
      <c r="AMB69" s="212"/>
      <c r="AMC69" s="212"/>
      <c r="AMD69" s="212"/>
      <c r="AME69" s="212"/>
      <c r="AMF69" s="212"/>
      <c r="AMG69" s="212"/>
      <c r="AMH69" s="212"/>
      <c r="AMI69" s="212"/>
      <c r="AMJ69" s="212"/>
    </row>
    <row r="70" spans="1:1024" s="213" customFormat="1" ht="38.25" x14ac:dyDescent="0.2">
      <c r="A70" s="286" t="s">
        <v>846</v>
      </c>
      <c r="B70" s="284" t="s">
        <v>1085</v>
      </c>
      <c r="C70" s="284" t="s">
        <v>14</v>
      </c>
      <c r="D70" s="290" t="s">
        <v>1086</v>
      </c>
      <c r="E70" s="286" t="s">
        <v>197</v>
      </c>
      <c r="F70" s="287">
        <f>0.66+0.48</f>
        <v>1.1400000000000001</v>
      </c>
      <c r="G70" s="540">
        <v>0</v>
      </c>
      <c r="H70" s="288">
        <f t="shared" si="13"/>
        <v>0</v>
      </c>
      <c r="I70" s="289">
        <f t="shared" si="14"/>
        <v>0</v>
      </c>
      <c r="J70" s="212"/>
      <c r="K70" s="318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2"/>
      <c r="EL70" s="212"/>
      <c r="EM70" s="212"/>
      <c r="EN70" s="212"/>
      <c r="EO70" s="212"/>
      <c r="EP70" s="212"/>
      <c r="EQ70" s="212"/>
      <c r="ER70" s="212"/>
      <c r="ES70" s="212"/>
      <c r="ET70" s="212"/>
      <c r="EU70" s="212"/>
      <c r="EV70" s="212"/>
      <c r="EW70" s="212"/>
      <c r="EX70" s="212"/>
      <c r="EY70" s="212"/>
      <c r="EZ70" s="212"/>
      <c r="FA70" s="212"/>
      <c r="FB70" s="212"/>
      <c r="FC70" s="212"/>
      <c r="FD70" s="212"/>
      <c r="FE70" s="212"/>
      <c r="FF70" s="212"/>
      <c r="FG70" s="212"/>
      <c r="FH70" s="212"/>
      <c r="FI70" s="212"/>
      <c r="FJ70" s="212"/>
      <c r="FK70" s="212"/>
      <c r="FL70" s="212"/>
      <c r="FM70" s="212"/>
      <c r="FN70" s="212"/>
      <c r="FO70" s="212"/>
      <c r="FP70" s="212"/>
      <c r="FQ70" s="212"/>
      <c r="FR70" s="212"/>
      <c r="FS70" s="212"/>
      <c r="FT70" s="212"/>
      <c r="FU70" s="212"/>
      <c r="FV70" s="212"/>
      <c r="FW70" s="212"/>
      <c r="FX70" s="212"/>
      <c r="FY70" s="212"/>
      <c r="FZ70" s="212"/>
      <c r="GA70" s="212"/>
      <c r="GB70" s="212"/>
      <c r="GC70" s="212"/>
      <c r="GD70" s="212"/>
      <c r="GE70" s="212"/>
      <c r="GF70" s="212"/>
      <c r="GG70" s="212"/>
      <c r="GH70" s="212"/>
      <c r="GI70" s="212"/>
      <c r="GJ70" s="212"/>
      <c r="GK70" s="212"/>
      <c r="GL70" s="212"/>
      <c r="GM70" s="212"/>
      <c r="GN70" s="212"/>
      <c r="GO70" s="212"/>
      <c r="GP70" s="212"/>
      <c r="GQ70" s="212"/>
      <c r="GR70" s="212"/>
      <c r="GS70" s="212"/>
      <c r="GT70" s="212"/>
      <c r="GU70" s="212"/>
      <c r="GV70" s="212"/>
      <c r="GW70" s="212"/>
      <c r="GX70" s="212"/>
      <c r="GY70" s="212"/>
      <c r="GZ70" s="212"/>
      <c r="HA70" s="212"/>
      <c r="HB70" s="212"/>
      <c r="HC70" s="212"/>
      <c r="HD70" s="212"/>
      <c r="HE70" s="212"/>
      <c r="HF70" s="212"/>
      <c r="HG70" s="212"/>
      <c r="HH70" s="212"/>
      <c r="HI70" s="212"/>
      <c r="HJ70" s="212"/>
      <c r="HK70" s="212"/>
      <c r="HL70" s="212"/>
      <c r="HM70" s="212"/>
      <c r="HN70" s="212"/>
      <c r="HO70" s="212"/>
      <c r="HP70" s="212"/>
      <c r="HQ70" s="212"/>
      <c r="HR70" s="212"/>
      <c r="HS70" s="212"/>
      <c r="HT70" s="212"/>
      <c r="HU70" s="212"/>
      <c r="HV70" s="212"/>
      <c r="HW70" s="212"/>
      <c r="HX70" s="212"/>
      <c r="HY70" s="212"/>
      <c r="HZ70" s="212"/>
      <c r="IA70" s="212"/>
      <c r="IB70" s="212"/>
      <c r="IC70" s="212"/>
      <c r="ID70" s="212"/>
      <c r="IE70" s="212"/>
      <c r="IF70" s="212"/>
      <c r="IG70" s="212"/>
      <c r="IH70" s="212"/>
      <c r="II70" s="212"/>
      <c r="IJ70" s="212"/>
      <c r="IK70" s="212"/>
      <c r="IL70" s="212"/>
      <c r="IM70" s="212"/>
      <c r="IN70" s="212"/>
      <c r="IO70" s="212"/>
      <c r="IP70" s="212"/>
      <c r="IQ70" s="212"/>
      <c r="IR70" s="212"/>
      <c r="IS70" s="212"/>
      <c r="IT70" s="212"/>
      <c r="IU70" s="212"/>
      <c r="IV70" s="212"/>
      <c r="IW70" s="212"/>
      <c r="IX70" s="212"/>
      <c r="IY70" s="212"/>
      <c r="IZ70" s="212"/>
      <c r="JA70" s="212"/>
      <c r="JB70" s="212"/>
      <c r="JC70" s="212"/>
      <c r="JD70" s="212"/>
      <c r="JE70" s="212"/>
      <c r="JF70" s="212"/>
      <c r="JG70" s="212"/>
      <c r="JH70" s="212"/>
      <c r="JI70" s="212"/>
      <c r="JJ70" s="212"/>
      <c r="JK70" s="212"/>
      <c r="JL70" s="212"/>
      <c r="JM70" s="212"/>
      <c r="JN70" s="212"/>
      <c r="JO70" s="212"/>
      <c r="JP70" s="212"/>
      <c r="JQ70" s="212"/>
      <c r="JR70" s="212"/>
      <c r="JS70" s="212"/>
      <c r="JT70" s="212"/>
      <c r="JU70" s="212"/>
      <c r="JV70" s="212"/>
      <c r="JW70" s="212"/>
      <c r="JX70" s="212"/>
      <c r="JY70" s="212"/>
      <c r="JZ70" s="212"/>
      <c r="KA70" s="212"/>
      <c r="KB70" s="212"/>
      <c r="KC70" s="212"/>
      <c r="KD70" s="212"/>
      <c r="KE70" s="212"/>
      <c r="KF70" s="212"/>
      <c r="KG70" s="212"/>
      <c r="KH70" s="212"/>
      <c r="KI70" s="212"/>
      <c r="KJ70" s="212"/>
      <c r="KK70" s="212"/>
      <c r="KL70" s="212"/>
      <c r="KM70" s="212"/>
      <c r="KN70" s="212"/>
      <c r="KO70" s="212"/>
      <c r="KP70" s="212"/>
      <c r="KQ70" s="212"/>
      <c r="KR70" s="212"/>
      <c r="KS70" s="212"/>
      <c r="KT70" s="212"/>
      <c r="KU70" s="212"/>
      <c r="KV70" s="212"/>
      <c r="KW70" s="212"/>
      <c r="KX70" s="212"/>
      <c r="KY70" s="212"/>
      <c r="KZ70" s="212"/>
      <c r="LA70" s="212"/>
      <c r="LB70" s="212"/>
      <c r="LC70" s="212"/>
      <c r="LD70" s="212"/>
      <c r="LE70" s="212"/>
      <c r="LF70" s="212"/>
      <c r="LG70" s="212"/>
      <c r="LH70" s="212"/>
      <c r="LI70" s="212"/>
      <c r="LJ70" s="212"/>
      <c r="LK70" s="212"/>
      <c r="LL70" s="212"/>
      <c r="LM70" s="212"/>
      <c r="LN70" s="212"/>
      <c r="LO70" s="212"/>
      <c r="LP70" s="212"/>
      <c r="LQ70" s="212"/>
      <c r="LR70" s="212"/>
      <c r="LS70" s="212"/>
      <c r="LT70" s="212"/>
      <c r="LU70" s="212"/>
      <c r="LV70" s="212"/>
      <c r="LW70" s="212"/>
      <c r="LX70" s="212"/>
      <c r="LY70" s="212"/>
      <c r="LZ70" s="212"/>
      <c r="MA70" s="212"/>
      <c r="MB70" s="212"/>
      <c r="MC70" s="212"/>
      <c r="MD70" s="212"/>
      <c r="ME70" s="212"/>
      <c r="MF70" s="212"/>
      <c r="MG70" s="212"/>
      <c r="MH70" s="212"/>
      <c r="MI70" s="212"/>
      <c r="MJ70" s="212"/>
      <c r="MK70" s="212"/>
      <c r="ML70" s="212"/>
      <c r="MM70" s="212"/>
      <c r="MN70" s="212"/>
      <c r="MO70" s="212"/>
      <c r="MP70" s="212"/>
      <c r="MQ70" s="212"/>
      <c r="MR70" s="212"/>
      <c r="MS70" s="212"/>
      <c r="MT70" s="212"/>
      <c r="MU70" s="212"/>
      <c r="MV70" s="212"/>
      <c r="MW70" s="212"/>
      <c r="MX70" s="212"/>
      <c r="MY70" s="212"/>
      <c r="MZ70" s="212"/>
      <c r="NA70" s="212"/>
      <c r="NB70" s="212"/>
      <c r="NC70" s="212"/>
      <c r="ND70" s="212"/>
      <c r="NE70" s="212"/>
      <c r="NF70" s="212"/>
      <c r="NG70" s="212"/>
      <c r="NH70" s="212"/>
      <c r="NI70" s="212"/>
      <c r="NJ70" s="212"/>
      <c r="NK70" s="212"/>
      <c r="NL70" s="212"/>
      <c r="NM70" s="212"/>
      <c r="NN70" s="212"/>
      <c r="NO70" s="212"/>
      <c r="NP70" s="212"/>
      <c r="NQ70" s="212"/>
      <c r="NR70" s="212"/>
      <c r="NS70" s="212"/>
      <c r="NT70" s="212"/>
      <c r="NU70" s="212"/>
      <c r="NV70" s="212"/>
      <c r="NW70" s="212"/>
      <c r="NX70" s="212"/>
      <c r="NY70" s="212"/>
      <c r="NZ70" s="212"/>
      <c r="OA70" s="212"/>
      <c r="OB70" s="212"/>
      <c r="OC70" s="212"/>
      <c r="OD70" s="212"/>
      <c r="OE70" s="212"/>
      <c r="OF70" s="212"/>
      <c r="OG70" s="212"/>
      <c r="OH70" s="212"/>
      <c r="OI70" s="212"/>
      <c r="OJ70" s="212"/>
      <c r="OK70" s="212"/>
      <c r="OL70" s="212"/>
      <c r="OM70" s="212"/>
      <c r="ON70" s="212"/>
      <c r="OO70" s="212"/>
      <c r="OP70" s="212"/>
      <c r="OQ70" s="212"/>
      <c r="OR70" s="212"/>
      <c r="OS70" s="212"/>
      <c r="OT70" s="212"/>
      <c r="OU70" s="212"/>
      <c r="OV70" s="212"/>
      <c r="OW70" s="212"/>
      <c r="OX70" s="212"/>
      <c r="OY70" s="212"/>
      <c r="OZ70" s="212"/>
      <c r="PA70" s="212"/>
      <c r="PB70" s="212"/>
      <c r="PC70" s="212"/>
      <c r="PD70" s="212"/>
      <c r="PE70" s="212"/>
      <c r="PF70" s="212"/>
      <c r="PG70" s="212"/>
      <c r="PH70" s="212"/>
      <c r="PI70" s="212"/>
      <c r="PJ70" s="212"/>
      <c r="PK70" s="212"/>
      <c r="PL70" s="212"/>
      <c r="PM70" s="212"/>
      <c r="PN70" s="212"/>
      <c r="PO70" s="212"/>
      <c r="PP70" s="212"/>
      <c r="PQ70" s="212"/>
      <c r="PR70" s="212"/>
      <c r="PS70" s="212"/>
      <c r="PT70" s="212"/>
      <c r="PU70" s="212"/>
      <c r="PV70" s="212"/>
      <c r="PW70" s="212"/>
      <c r="PX70" s="212"/>
      <c r="PY70" s="212"/>
      <c r="PZ70" s="212"/>
      <c r="QA70" s="212"/>
      <c r="QB70" s="212"/>
      <c r="QC70" s="212"/>
      <c r="QD70" s="212"/>
      <c r="QE70" s="212"/>
      <c r="QF70" s="212"/>
      <c r="QG70" s="212"/>
      <c r="QH70" s="212"/>
      <c r="QI70" s="212"/>
      <c r="QJ70" s="212"/>
      <c r="QK70" s="212"/>
      <c r="QL70" s="212"/>
      <c r="QM70" s="212"/>
      <c r="QN70" s="212"/>
      <c r="QO70" s="212"/>
      <c r="QP70" s="212"/>
      <c r="QQ70" s="212"/>
      <c r="QR70" s="212"/>
      <c r="QS70" s="212"/>
      <c r="QT70" s="212"/>
      <c r="QU70" s="212"/>
      <c r="QV70" s="212"/>
      <c r="QW70" s="212"/>
      <c r="QX70" s="212"/>
      <c r="QY70" s="212"/>
      <c r="QZ70" s="212"/>
      <c r="RA70" s="212"/>
      <c r="RB70" s="212"/>
      <c r="RC70" s="212"/>
      <c r="RD70" s="212"/>
      <c r="RE70" s="212"/>
      <c r="RF70" s="212"/>
      <c r="RG70" s="212"/>
      <c r="RH70" s="212"/>
      <c r="RI70" s="212"/>
      <c r="RJ70" s="212"/>
      <c r="RK70" s="212"/>
      <c r="RL70" s="212"/>
      <c r="RM70" s="212"/>
      <c r="RN70" s="212"/>
      <c r="RO70" s="212"/>
      <c r="RP70" s="212"/>
      <c r="RQ70" s="212"/>
      <c r="RR70" s="212"/>
      <c r="RS70" s="212"/>
      <c r="RT70" s="212"/>
      <c r="RU70" s="212"/>
      <c r="RV70" s="212"/>
      <c r="RW70" s="212"/>
      <c r="RX70" s="212"/>
      <c r="RY70" s="212"/>
      <c r="RZ70" s="212"/>
      <c r="SA70" s="212"/>
      <c r="SB70" s="212"/>
      <c r="SC70" s="212"/>
      <c r="SD70" s="212"/>
      <c r="SE70" s="212"/>
      <c r="SF70" s="212"/>
      <c r="SG70" s="212"/>
      <c r="SH70" s="212"/>
      <c r="SI70" s="212"/>
      <c r="SJ70" s="212"/>
      <c r="SK70" s="212"/>
      <c r="SL70" s="212"/>
      <c r="SM70" s="212"/>
      <c r="SN70" s="212"/>
      <c r="SO70" s="212"/>
      <c r="SP70" s="212"/>
      <c r="SQ70" s="212"/>
      <c r="SR70" s="212"/>
      <c r="SS70" s="212"/>
      <c r="ST70" s="212"/>
      <c r="SU70" s="212"/>
      <c r="SV70" s="212"/>
      <c r="SW70" s="212"/>
      <c r="SX70" s="212"/>
      <c r="SY70" s="212"/>
      <c r="SZ70" s="212"/>
      <c r="TA70" s="212"/>
      <c r="TB70" s="212"/>
      <c r="TC70" s="212"/>
      <c r="TD70" s="212"/>
      <c r="TE70" s="212"/>
      <c r="TF70" s="212"/>
      <c r="TG70" s="212"/>
      <c r="TH70" s="212"/>
      <c r="TI70" s="212"/>
      <c r="TJ70" s="212"/>
      <c r="TK70" s="212"/>
      <c r="TL70" s="212"/>
      <c r="TM70" s="212"/>
      <c r="TN70" s="212"/>
      <c r="TO70" s="212"/>
      <c r="TP70" s="212"/>
      <c r="TQ70" s="212"/>
      <c r="TR70" s="212"/>
      <c r="TS70" s="212"/>
      <c r="TT70" s="212"/>
      <c r="TU70" s="212"/>
      <c r="TV70" s="212"/>
      <c r="TW70" s="212"/>
      <c r="TX70" s="212"/>
      <c r="TY70" s="212"/>
      <c r="TZ70" s="212"/>
      <c r="UA70" s="212"/>
      <c r="UB70" s="212"/>
      <c r="UC70" s="212"/>
      <c r="UD70" s="212"/>
      <c r="UE70" s="212"/>
      <c r="UF70" s="212"/>
      <c r="UG70" s="212"/>
      <c r="UH70" s="212"/>
      <c r="UI70" s="212"/>
      <c r="UJ70" s="212"/>
      <c r="UK70" s="212"/>
      <c r="UL70" s="212"/>
      <c r="UM70" s="212"/>
      <c r="UN70" s="212"/>
      <c r="UO70" s="212"/>
      <c r="UP70" s="212"/>
      <c r="UQ70" s="212"/>
      <c r="UR70" s="212"/>
      <c r="US70" s="212"/>
      <c r="UT70" s="212"/>
      <c r="UU70" s="212"/>
      <c r="UV70" s="212"/>
      <c r="UW70" s="212"/>
      <c r="UX70" s="212"/>
      <c r="UY70" s="212"/>
      <c r="UZ70" s="212"/>
      <c r="VA70" s="212"/>
      <c r="VB70" s="212"/>
      <c r="VC70" s="212"/>
      <c r="VD70" s="212"/>
      <c r="VE70" s="212"/>
      <c r="VF70" s="212"/>
      <c r="VG70" s="212"/>
      <c r="VH70" s="212"/>
      <c r="VI70" s="212"/>
      <c r="VJ70" s="212"/>
      <c r="VK70" s="212"/>
      <c r="VL70" s="212"/>
      <c r="VM70" s="212"/>
      <c r="VN70" s="212"/>
      <c r="VO70" s="212"/>
      <c r="VP70" s="212"/>
      <c r="VQ70" s="212"/>
      <c r="VR70" s="212"/>
      <c r="VS70" s="212"/>
      <c r="VT70" s="212"/>
      <c r="VU70" s="212"/>
      <c r="VV70" s="212"/>
      <c r="VW70" s="212"/>
      <c r="VX70" s="212"/>
      <c r="VY70" s="212"/>
      <c r="VZ70" s="212"/>
      <c r="WA70" s="212"/>
      <c r="WB70" s="212"/>
      <c r="WC70" s="212"/>
      <c r="WD70" s="212"/>
      <c r="WE70" s="212"/>
      <c r="WF70" s="212"/>
      <c r="WG70" s="212"/>
      <c r="WH70" s="212"/>
      <c r="WI70" s="212"/>
      <c r="WJ70" s="212"/>
      <c r="WK70" s="212"/>
      <c r="WL70" s="212"/>
      <c r="WM70" s="212"/>
      <c r="WN70" s="212"/>
      <c r="WO70" s="212"/>
      <c r="WP70" s="212"/>
      <c r="WQ70" s="212"/>
      <c r="WR70" s="212"/>
      <c r="WS70" s="212"/>
      <c r="WT70" s="212"/>
      <c r="WU70" s="212"/>
      <c r="WV70" s="212"/>
      <c r="WW70" s="212"/>
      <c r="WX70" s="212"/>
      <c r="WY70" s="212"/>
      <c r="WZ70" s="212"/>
      <c r="XA70" s="212"/>
      <c r="XB70" s="212"/>
      <c r="XC70" s="212"/>
      <c r="XD70" s="212"/>
      <c r="XE70" s="212"/>
      <c r="XF70" s="212"/>
      <c r="XG70" s="212"/>
      <c r="XH70" s="212"/>
      <c r="XI70" s="212"/>
      <c r="XJ70" s="212"/>
      <c r="XK70" s="212"/>
      <c r="XL70" s="212"/>
      <c r="XM70" s="212"/>
      <c r="XN70" s="212"/>
      <c r="XO70" s="212"/>
      <c r="XP70" s="212"/>
      <c r="XQ70" s="212"/>
      <c r="XR70" s="212"/>
      <c r="XS70" s="212"/>
      <c r="XT70" s="212"/>
      <c r="XU70" s="212"/>
      <c r="XV70" s="212"/>
      <c r="XW70" s="212"/>
      <c r="XX70" s="212"/>
      <c r="XY70" s="212"/>
      <c r="XZ70" s="212"/>
      <c r="YA70" s="212"/>
      <c r="YB70" s="212"/>
      <c r="YC70" s="212"/>
      <c r="YD70" s="212"/>
      <c r="YE70" s="212"/>
      <c r="YF70" s="212"/>
      <c r="YG70" s="212"/>
      <c r="YH70" s="212"/>
      <c r="YI70" s="212"/>
      <c r="YJ70" s="212"/>
      <c r="YK70" s="212"/>
      <c r="YL70" s="212"/>
      <c r="YM70" s="212"/>
      <c r="YN70" s="212"/>
      <c r="YO70" s="212"/>
      <c r="YP70" s="212"/>
      <c r="YQ70" s="212"/>
      <c r="YR70" s="212"/>
      <c r="YS70" s="212"/>
      <c r="YT70" s="212"/>
      <c r="YU70" s="212"/>
      <c r="YV70" s="212"/>
      <c r="YW70" s="212"/>
      <c r="YX70" s="212"/>
      <c r="YY70" s="212"/>
      <c r="YZ70" s="212"/>
      <c r="ZA70" s="212"/>
      <c r="ZB70" s="212"/>
      <c r="ZC70" s="212"/>
      <c r="ZD70" s="212"/>
      <c r="ZE70" s="212"/>
      <c r="ZF70" s="212"/>
      <c r="ZG70" s="212"/>
      <c r="ZH70" s="212"/>
      <c r="ZI70" s="212"/>
      <c r="ZJ70" s="212"/>
      <c r="ZK70" s="212"/>
      <c r="ZL70" s="212"/>
      <c r="ZM70" s="212"/>
      <c r="ZN70" s="212"/>
      <c r="ZO70" s="212"/>
      <c r="ZP70" s="212"/>
      <c r="ZQ70" s="212"/>
      <c r="ZR70" s="212"/>
      <c r="ZS70" s="212"/>
      <c r="ZT70" s="212"/>
      <c r="ZU70" s="212"/>
      <c r="ZV70" s="212"/>
      <c r="ZW70" s="212"/>
      <c r="ZX70" s="212"/>
      <c r="ZY70" s="212"/>
      <c r="ZZ70" s="212"/>
      <c r="AAA70" s="212"/>
      <c r="AAB70" s="212"/>
      <c r="AAC70" s="212"/>
      <c r="AAD70" s="212"/>
      <c r="AAE70" s="212"/>
      <c r="AAF70" s="212"/>
      <c r="AAG70" s="212"/>
      <c r="AAH70" s="212"/>
      <c r="AAI70" s="212"/>
      <c r="AAJ70" s="212"/>
      <c r="AAK70" s="212"/>
      <c r="AAL70" s="212"/>
      <c r="AAM70" s="212"/>
      <c r="AAN70" s="212"/>
      <c r="AAO70" s="212"/>
      <c r="AAP70" s="212"/>
      <c r="AAQ70" s="212"/>
      <c r="AAR70" s="212"/>
      <c r="AAS70" s="212"/>
      <c r="AAT70" s="212"/>
      <c r="AAU70" s="212"/>
      <c r="AAV70" s="212"/>
      <c r="AAW70" s="212"/>
      <c r="AAX70" s="212"/>
      <c r="AAY70" s="212"/>
      <c r="AAZ70" s="212"/>
      <c r="ABA70" s="212"/>
      <c r="ABB70" s="212"/>
      <c r="ABC70" s="212"/>
      <c r="ABD70" s="212"/>
      <c r="ABE70" s="212"/>
      <c r="ABF70" s="212"/>
      <c r="ABG70" s="212"/>
      <c r="ABH70" s="212"/>
      <c r="ABI70" s="212"/>
      <c r="ABJ70" s="212"/>
      <c r="ABK70" s="212"/>
      <c r="ABL70" s="212"/>
      <c r="ABM70" s="212"/>
      <c r="ABN70" s="212"/>
      <c r="ABO70" s="212"/>
      <c r="ABP70" s="212"/>
      <c r="ABQ70" s="212"/>
      <c r="ABR70" s="212"/>
      <c r="ABS70" s="212"/>
      <c r="ABT70" s="212"/>
      <c r="ABU70" s="212"/>
      <c r="ABV70" s="212"/>
      <c r="ABW70" s="212"/>
      <c r="ABX70" s="212"/>
      <c r="ABY70" s="212"/>
      <c r="ABZ70" s="212"/>
      <c r="ACA70" s="212"/>
      <c r="ACB70" s="212"/>
      <c r="ACC70" s="212"/>
      <c r="ACD70" s="212"/>
      <c r="ACE70" s="212"/>
      <c r="ACF70" s="212"/>
      <c r="ACG70" s="212"/>
      <c r="ACH70" s="212"/>
      <c r="ACI70" s="212"/>
      <c r="ACJ70" s="212"/>
      <c r="ACK70" s="212"/>
      <c r="ACL70" s="212"/>
      <c r="ACM70" s="212"/>
      <c r="ACN70" s="212"/>
      <c r="ACO70" s="212"/>
      <c r="ACP70" s="212"/>
      <c r="ACQ70" s="212"/>
      <c r="ACR70" s="212"/>
      <c r="ACS70" s="212"/>
      <c r="ACT70" s="212"/>
      <c r="ACU70" s="212"/>
      <c r="ACV70" s="212"/>
      <c r="ACW70" s="212"/>
      <c r="ACX70" s="212"/>
      <c r="ACY70" s="212"/>
      <c r="ACZ70" s="212"/>
      <c r="ADA70" s="212"/>
      <c r="ADB70" s="212"/>
      <c r="ADC70" s="212"/>
      <c r="ADD70" s="212"/>
      <c r="ADE70" s="212"/>
      <c r="ADF70" s="212"/>
      <c r="ADG70" s="212"/>
      <c r="ADH70" s="212"/>
      <c r="ADI70" s="212"/>
      <c r="ADJ70" s="212"/>
      <c r="ADK70" s="212"/>
      <c r="ADL70" s="212"/>
      <c r="ADM70" s="212"/>
      <c r="ADN70" s="212"/>
      <c r="ADO70" s="212"/>
      <c r="ADP70" s="212"/>
      <c r="ADQ70" s="212"/>
      <c r="ADR70" s="212"/>
      <c r="ADS70" s="212"/>
      <c r="ADT70" s="212"/>
      <c r="ADU70" s="212"/>
      <c r="ADV70" s="212"/>
      <c r="ADW70" s="212"/>
      <c r="ADX70" s="212"/>
      <c r="ADY70" s="212"/>
      <c r="ADZ70" s="212"/>
      <c r="AEA70" s="212"/>
      <c r="AEB70" s="212"/>
      <c r="AEC70" s="212"/>
      <c r="AED70" s="212"/>
      <c r="AEE70" s="212"/>
      <c r="AEF70" s="212"/>
      <c r="AEG70" s="212"/>
      <c r="AEH70" s="212"/>
      <c r="AEI70" s="212"/>
      <c r="AEJ70" s="212"/>
      <c r="AEK70" s="212"/>
      <c r="AEL70" s="212"/>
      <c r="AEM70" s="212"/>
      <c r="AEN70" s="212"/>
      <c r="AEO70" s="212"/>
      <c r="AEP70" s="212"/>
      <c r="AEQ70" s="212"/>
      <c r="AER70" s="212"/>
      <c r="AES70" s="212"/>
      <c r="AET70" s="212"/>
      <c r="AEU70" s="212"/>
      <c r="AEV70" s="212"/>
      <c r="AEW70" s="212"/>
      <c r="AEX70" s="212"/>
      <c r="AEY70" s="212"/>
      <c r="AEZ70" s="212"/>
      <c r="AFA70" s="212"/>
      <c r="AFB70" s="212"/>
      <c r="AFC70" s="212"/>
      <c r="AFD70" s="212"/>
      <c r="AFE70" s="212"/>
      <c r="AFF70" s="212"/>
      <c r="AFG70" s="212"/>
      <c r="AFH70" s="212"/>
      <c r="AFI70" s="212"/>
      <c r="AFJ70" s="212"/>
      <c r="AFK70" s="212"/>
      <c r="AFL70" s="212"/>
      <c r="AFM70" s="212"/>
      <c r="AFN70" s="212"/>
      <c r="AFO70" s="212"/>
      <c r="AFP70" s="212"/>
      <c r="AFQ70" s="212"/>
      <c r="AFR70" s="212"/>
      <c r="AFS70" s="212"/>
      <c r="AFT70" s="212"/>
      <c r="AFU70" s="212"/>
      <c r="AFV70" s="212"/>
      <c r="AFW70" s="212"/>
      <c r="AFX70" s="212"/>
      <c r="AFY70" s="212"/>
      <c r="AFZ70" s="212"/>
      <c r="AGA70" s="212"/>
      <c r="AGB70" s="212"/>
      <c r="AGC70" s="212"/>
      <c r="AGD70" s="212"/>
      <c r="AGE70" s="212"/>
      <c r="AGF70" s="212"/>
      <c r="AGG70" s="212"/>
      <c r="AGH70" s="212"/>
      <c r="AGI70" s="212"/>
      <c r="AGJ70" s="212"/>
      <c r="AGK70" s="212"/>
      <c r="AGL70" s="212"/>
      <c r="AGM70" s="212"/>
      <c r="AGN70" s="212"/>
      <c r="AGO70" s="212"/>
      <c r="AGP70" s="212"/>
      <c r="AGQ70" s="212"/>
      <c r="AGR70" s="212"/>
      <c r="AGS70" s="212"/>
      <c r="AGT70" s="212"/>
      <c r="AGU70" s="212"/>
      <c r="AGV70" s="212"/>
      <c r="AGW70" s="212"/>
      <c r="AGX70" s="212"/>
      <c r="AGY70" s="212"/>
      <c r="AGZ70" s="212"/>
      <c r="AHA70" s="212"/>
      <c r="AHB70" s="212"/>
      <c r="AHC70" s="212"/>
      <c r="AHD70" s="212"/>
      <c r="AHE70" s="212"/>
      <c r="AHF70" s="212"/>
      <c r="AHG70" s="212"/>
      <c r="AHH70" s="212"/>
      <c r="AHI70" s="212"/>
      <c r="AHJ70" s="212"/>
      <c r="AHK70" s="212"/>
      <c r="AHL70" s="212"/>
      <c r="AHM70" s="212"/>
      <c r="AHN70" s="212"/>
      <c r="AHO70" s="212"/>
      <c r="AHP70" s="212"/>
      <c r="AHQ70" s="212"/>
      <c r="AHR70" s="212"/>
      <c r="AHS70" s="212"/>
      <c r="AHT70" s="212"/>
      <c r="AHU70" s="212"/>
      <c r="AHV70" s="212"/>
      <c r="AHW70" s="212"/>
      <c r="AHX70" s="212"/>
      <c r="AHY70" s="212"/>
      <c r="AHZ70" s="212"/>
      <c r="AIA70" s="212"/>
      <c r="AIB70" s="212"/>
      <c r="AIC70" s="212"/>
      <c r="AID70" s="212"/>
      <c r="AIE70" s="212"/>
      <c r="AIF70" s="212"/>
      <c r="AIG70" s="212"/>
      <c r="AIH70" s="212"/>
      <c r="AII70" s="212"/>
      <c r="AIJ70" s="212"/>
      <c r="AIK70" s="212"/>
      <c r="AIL70" s="212"/>
      <c r="AIM70" s="212"/>
      <c r="AIN70" s="212"/>
      <c r="AIO70" s="212"/>
      <c r="AIP70" s="212"/>
      <c r="AIQ70" s="212"/>
      <c r="AIR70" s="212"/>
      <c r="AIS70" s="212"/>
      <c r="AIT70" s="212"/>
      <c r="AIU70" s="212"/>
      <c r="AIV70" s="212"/>
      <c r="AIW70" s="212"/>
      <c r="AIX70" s="212"/>
      <c r="AIY70" s="212"/>
      <c r="AIZ70" s="212"/>
      <c r="AJA70" s="212"/>
      <c r="AJB70" s="212"/>
      <c r="AJC70" s="212"/>
      <c r="AJD70" s="212"/>
      <c r="AJE70" s="212"/>
      <c r="AJF70" s="212"/>
      <c r="AJG70" s="212"/>
      <c r="AJH70" s="212"/>
      <c r="AJI70" s="212"/>
      <c r="AJJ70" s="212"/>
      <c r="AJK70" s="212"/>
      <c r="AJL70" s="212"/>
      <c r="AJM70" s="212"/>
      <c r="AJN70" s="212"/>
      <c r="AJO70" s="212"/>
      <c r="AJP70" s="212"/>
      <c r="AJQ70" s="212"/>
      <c r="AJR70" s="212"/>
      <c r="AJS70" s="212"/>
      <c r="AJT70" s="212"/>
      <c r="AJU70" s="212"/>
      <c r="AJV70" s="212"/>
      <c r="AJW70" s="212"/>
      <c r="AJX70" s="212"/>
      <c r="AJY70" s="212"/>
      <c r="AJZ70" s="212"/>
      <c r="AKA70" s="212"/>
      <c r="AKB70" s="212"/>
      <c r="AKC70" s="212"/>
      <c r="AKD70" s="212"/>
      <c r="AKE70" s="212"/>
      <c r="AKF70" s="212"/>
      <c r="AKG70" s="212"/>
      <c r="AKH70" s="212"/>
      <c r="AKI70" s="212"/>
      <c r="AKJ70" s="212"/>
      <c r="AKK70" s="212"/>
      <c r="AKL70" s="212"/>
      <c r="AKM70" s="212"/>
      <c r="AKN70" s="212"/>
      <c r="AKO70" s="212"/>
      <c r="AKP70" s="212"/>
      <c r="AKQ70" s="212"/>
      <c r="AKR70" s="212"/>
      <c r="AKS70" s="212"/>
      <c r="AKT70" s="212"/>
      <c r="AKU70" s="212"/>
      <c r="AKV70" s="212"/>
      <c r="AKW70" s="212"/>
      <c r="AKX70" s="212"/>
      <c r="AKY70" s="212"/>
      <c r="AKZ70" s="212"/>
      <c r="ALA70" s="212"/>
      <c r="ALB70" s="212"/>
      <c r="ALC70" s="212"/>
      <c r="ALD70" s="212"/>
      <c r="ALE70" s="212"/>
      <c r="ALF70" s="212"/>
      <c r="ALG70" s="212"/>
      <c r="ALH70" s="212"/>
      <c r="ALI70" s="212"/>
      <c r="ALJ70" s="212"/>
      <c r="ALK70" s="212"/>
      <c r="ALL70" s="212"/>
      <c r="ALM70" s="212"/>
      <c r="ALN70" s="212"/>
      <c r="ALO70" s="212"/>
      <c r="ALP70" s="212"/>
      <c r="ALQ70" s="212"/>
      <c r="ALR70" s="212"/>
      <c r="ALS70" s="212"/>
      <c r="ALT70" s="212"/>
      <c r="ALU70" s="212"/>
      <c r="ALV70" s="212"/>
      <c r="ALW70" s="212"/>
      <c r="ALX70" s="212"/>
      <c r="ALY70" s="212"/>
      <c r="ALZ70" s="212"/>
      <c r="AMA70" s="212"/>
      <c r="AMB70" s="212"/>
      <c r="AMC70" s="212"/>
      <c r="AMD70" s="212"/>
      <c r="AME70" s="212"/>
      <c r="AMF70" s="212"/>
      <c r="AMG70" s="212"/>
      <c r="AMH70" s="212"/>
      <c r="AMI70" s="212"/>
      <c r="AMJ70" s="212"/>
    </row>
    <row r="71" spans="1:1024" outlineLevel="1" x14ac:dyDescent="0.2">
      <c r="A71" s="20" t="s">
        <v>847</v>
      </c>
      <c r="B71" s="20"/>
      <c r="C71" s="20"/>
      <c r="D71" s="14" t="s">
        <v>28</v>
      </c>
      <c r="E71" s="21"/>
      <c r="F71" s="18"/>
      <c r="G71" s="18"/>
      <c r="H71" s="19"/>
      <c r="I71" s="19"/>
      <c r="N71" s="77"/>
      <c r="P71" s="77"/>
    </row>
    <row r="72" spans="1:1024" s="77" customFormat="1" ht="30" customHeight="1" outlineLevel="1" x14ac:dyDescent="0.2">
      <c r="A72" s="81" t="s">
        <v>848</v>
      </c>
      <c r="B72" s="81">
        <v>93182</v>
      </c>
      <c r="C72" s="81" t="s">
        <v>17</v>
      </c>
      <c r="D72" s="91" t="s">
        <v>145</v>
      </c>
      <c r="E72" s="81" t="s">
        <v>56</v>
      </c>
      <c r="F72" s="82">
        <v>8.4</v>
      </c>
      <c r="G72" s="538">
        <v>0</v>
      </c>
      <c r="H72" s="83">
        <f t="shared" ref="H72:H77" si="15">(G72*0.2223)+G72</f>
        <v>0</v>
      </c>
      <c r="I72" s="199">
        <f t="shared" ref="I72:I77" si="16">(F72*H72)</f>
        <v>0</v>
      </c>
    </row>
    <row r="73" spans="1:1024" s="77" customFormat="1" ht="33" customHeight="1" outlineLevel="1" x14ac:dyDescent="0.2">
      <c r="A73" s="81" t="s">
        <v>849</v>
      </c>
      <c r="B73" s="81">
        <v>93183</v>
      </c>
      <c r="C73" s="81" t="s">
        <v>17</v>
      </c>
      <c r="D73" s="91" t="s">
        <v>453</v>
      </c>
      <c r="E73" s="81" t="s">
        <v>56</v>
      </c>
      <c r="F73" s="82">
        <v>3.56</v>
      </c>
      <c r="G73" s="538">
        <v>0</v>
      </c>
      <c r="H73" s="83">
        <f t="shared" si="15"/>
        <v>0</v>
      </c>
      <c r="I73" s="199">
        <f t="shared" si="16"/>
        <v>0</v>
      </c>
    </row>
    <row r="74" spans="1:1024" s="77" customFormat="1" ht="38.25" outlineLevel="1" x14ac:dyDescent="0.2">
      <c r="A74" s="81" t="s">
        <v>850</v>
      </c>
      <c r="B74" s="81">
        <v>93194</v>
      </c>
      <c r="C74" s="81" t="s">
        <v>17</v>
      </c>
      <c r="D74" s="91" t="s">
        <v>146</v>
      </c>
      <c r="E74" s="81" t="s">
        <v>56</v>
      </c>
      <c r="F74" s="82">
        <v>8.4</v>
      </c>
      <c r="G74" s="538">
        <v>0</v>
      </c>
      <c r="H74" s="83">
        <f t="shared" si="15"/>
        <v>0</v>
      </c>
      <c r="I74" s="199">
        <f t="shared" si="16"/>
        <v>0</v>
      </c>
    </row>
    <row r="75" spans="1:1024" s="197" customFormat="1" ht="38.25" outlineLevel="1" x14ac:dyDescent="0.2">
      <c r="A75" s="81" t="s">
        <v>851</v>
      </c>
      <c r="B75" s="195">
        <v>93195</v>
      </c>
      <c r="C75" s="195" t="s">
        <v>17</v>
      </c>
      <c r="D75" s="214" t="s">
        <v>147</v>
      </c>
      <c r="E75" s="195" t="s">
        <v>56</v>
      </c>
      <c r="F75" s="196">
        <v>3.56</v>
      </c>
      <c r="G75" s="541">
        <v>0</v>
      </c>
      <c r="H75" s="83">
        <f t="shared" si="15"/>
        <v>0</v>
      </c>
      <c r="I75" s="199">
        <f t="shared" si="16"/>
        <v>0</v>
      </c>
    </row>
    <row r="76" spans="1:1024" s="77" customFormat="1" ht="30" customHeight="1" outlineLevel="1" x14ac:dyDescent="0.2">
      <c r="A76" s="81" t="s">
        <v>852</v>
      </c>
      <c r="B76" s="81">
        <v>93184</v>
      </c>
      <c r="C76" s="81" t="s">
        <v>17</v>
      </c>
      <c r="D76" s="91" t="s">
        <v>148</v>
      </c>
      <c r="E76" s="81" t="s">
        <v>56</v>
      </c>
      <c r="F76" s="82">
        <v>21.1</v>
      </c>
      <c r="G76" s="538">
        <v>0</v>
      </c>
      <c r="H76" s="83">
        <f t="shared" si="15"/>
        <v>0</v>
      </c>
      <c r="I76" s="199">
        <f t="shared" si="16"/>
        <v>0</v>
      </c>
    </row>
    <row r="77" spans="1:1024" s="77" customFormat="1" ht="30" customHeight="1" outlineLevel="1" x14ac:dyDescent="0.2">
      <c r="A77" s="81" t="s">
        <v>853</v>
      </c>
      <c r="B77" s="81">
        <v>93185</v>
      </c>
      <c r="C77" s="81" t="s">
        <v>17</v>
      </c>
      <c r="D77" s="91" t="s">
        <v>456</v>
      </c>
      <c r="E77" s="81" t="s">
        <v>56</v>
      </c>
      <c r="F77" s="82">
        <v>4.8499999999999996</v>
      </c>
      <c r="G77" s="538">
        <v>0</v>
      </c>
      <c r="H77" s="83">
        <f t="shared" si="15"/>
        <v>0</v>
      </c>
      <c r="I77" s="199">
        <f t="shared" si="16"/>
        <v>0</v>
      </c>
    </row>
    <row r="78" spans="1:1024" s="80" customFormat="1" outlineLevel="1" x14ac:dyDescent="0.2">
      <c r="A78" s="96" t="s">
        <v>1003</v>
      </c>
      <c r="B78" s="96"/>
      <c r="C78" s="96"/>
      <c r="D78" s="95" t="s">
        <v>1002</v>
      </c>
      <c r="E78" s="81"/>
      <c r="F78" s="82"/>
      <c r="G78" s="538"/>
      <c r="H78" s="84"/>
      <c r="I78" s="84"/>
      <c r="J78" s="78"/>
      <c r="K78" s="78"/>
      <c r="L78" s="78"/>
      <c r="M78" s="78"/>
      <c r="N78" s="77"/>
      <c r="O78" s="78"/>
      <c r="P78" s="77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8"/>
      <c r="JI78" s="78"/>
      <c r="JJ78" s="78"/>
      <c r="JK78" s="78"/>
      <c r="JL78" s="78"/>
      <c r="JM78" s="78"/>
      <c r="JN78" s="78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8"/>
      <c r="LT78" s="78"/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8"/>
      <c r="MI78" s="78"/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8"/>
      <c r="MX78" s="78"/>
      <c r="MY78" s="78"/>
      <c r="MZ78" s="78"/>
      <c r="NA78" s="78"/>
      <c r="NB78" s="78"/>
      <c r="NC78" s="78"/>
      <c r="ND78" s="78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78"/>
      <c r="NY78" s="78"/>
      <c r="NZ78" s="78"/>
      <c r="OA78" s="78"/>
      <c r="OB78" s="78"/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/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78"/>
      <c r="PF78" s="78"/>
      <c r="PG78" s="78"/>
      <c r="PH78" s="78"/>
      <c r="PI78" s="78"/>
      <c r="PJ78" s="78"/>
      <c r="PK78" s="78"/>
      <c r="PL78" s="78"/>
      <c r="PM78" s="78"/>
      <c r="PN78" s="78"/>
      <c r="PO78" s="78"/>
      <c r="PP78" s="78"/>
      <c r="PQ78" s="78"/>
      <c r="PR78" s="78"/>
      <c r="PS78" s="78"/>
      <c r="PT78" s="78"/>
      <c r="PU78" s="78"/>
      <c r="PV78" s="78"/>
      <c r="PW78" s="78"/>
      <c r="PX78" s="78"/>
      <c r="PY78" s="78"/>
      <c r="PZ78" s="78"/>
      <c r="QA78" s="78"/>
      <c r="QB78" s="78"/>
      <c r="QC78" s="78"/>
      <c r="QD78" s="78"/>
      <c r="QE78" s="78"/>
      <c r="QF78" s="78"/>
      <c r="QG78" s="78"/>
      <c r="QH78" s="78"/>
      <c r="QI78" s="78"/>
      <c r="QJ78" s="78"/>
      <c r="QK78" s="78"/>
      <c r="QL78" s="78"/>
      <c r="QM78" s="78"/>
      <c r="QN78" s="78"/>
      <c r="QO78" s="78"/>
      <c r="QP78" s="78"/>
      <c r="QQ78" s="78"/>
      <c r="QR78" s="78"/>
      <c r="QS78" s="78"/>
      <c r="QT78" s="78"/>
      <c r="QU78" s="78"/>
      <c r="QV78" s="78"/>
      <c r="QW78" s="78"/>
      <c r="QX78" s="78"/>
      <c r="QY78" s="78"/>
      <c r="QZ78" s="78"/>
      <c r="RA78" s="78"/>
      <c r="RB78" s="78"/>
      <c r="RC78" s="78"/>
      <c r="RD78" s="78"/>
      <c r="RE78" s="78"/>
      <c r="RF78" s="78"/>
      <c r="RG78" s="78"/>
      <c r="RH78" s="78"/>
      <c r="RI78" s="78"/>
      <c r="RJ78" s="78"/>
      <c r="RK78" s="78"/>
      <c r="RL78" s="78"/>
      <c r="RM78" s="78"/>
      <c r="RN78" s="78"/>
      <c r="RO78" s="78"/>
      <c r="RP78" s="78"/>
      <c r="RQ78" s="78"/>
      <c r="RR78" s="78"/>
      <c r="RS78" s="78"/>
      <c r="RT78" s="78"/>
      <c r="RU78" s="78"/>
      <c r="RV78" s="78"/>
      <c r="RW78" s="78"/>
      <c r="RX78" s="78"/>
      <c r="RY78" s="78"/>
      <c r="RZ78" s="78"/>
      <c r="SA78" s="78"/>
      <c r="SB78" s="78"/>
      <c r="SC78" s="78"/>
      <c r="SD78" s="78"/>
      <c r="SE78" s="78"/>
      <c r="SF78" s="78"/>
      <c r="SG78" s="78"/>
      <c r="SH78" s="78"/>
      <c r="SI78" s="78"/>
      <c r="SJ78" s="78"/>
      <c r="SK78" s="78"/>
      <c r="SL78" s="78"/>
      <c r="SM78" s="78"/>
      <c r="SN78" s="78"/>
      <c r="SO78" s="78"/>
      <c r="SP78" s="78"/>
      <c r="SQ78" s="78"/>
      <c r="SR78" s="78"/>
      <c r="SS78" s="78"/>
      <c r="ST78" s="78"/>
      <c r="SU78" s="78"/>
      <c r="SV78" s="78"/>
      <c r="SW78" s="78"/>
      <c r="SX78" s="78"/>
      <c r="SY78" s="78"/>
      <c r="SZ78" s="78"/>
      <c r="TA78" s="78"/>
      <c r="TB78" s="78"/>
      <c r="TC78" s="78"/>
      <c r="TD78" s="78"/>
      <c r="TE78" s="78"/>
      <c r="TF78" s="78"/>
      <c r="TG78" s="78"/>
      <c r="TH78" s="78"/>
      <c r="TI78" s="78"/>
      <c r="TJ78" s="78"/>
      <c r="TK78" s="78"/>
      <c r="TL78" s="78"/>
      <c r="TM78" s="78"/>
      <c r="TN78" s="78"/>
      <c r="TO78" s="78"/>
      <c r="TP78" s="78"/>
      <c r="TQ78" s="78"/>
      <c r="TR78" s="78"/>
      <c r="TS78" s="78"/>
      <c r="TT78" s="78"/>
      <c r="TU78" s="78"/>
      <c r="TV78" s="78"/>
      <c r="TW78" s="78"/>
      <c r="TX78" s="78"/>
      <c r="TY78" s="78"/>
      <c r="TZ78" s="78"/>
      <c r="UA78" s="78"/>
      <c r="UB78" s="78"/>
      <c r="UC78" s="78"/>
      <c r="UD78" s="78"/>
      <c r="UE78" s="78"/>
      <c r="UF78" s="78"/>
      <c r="UG78" s="78"/>
      <c r="UH78" s="78"/>
      <c r="UI78" s="78"/>
      <c r="UJ78" s="78"/>
      <c r="UK78" s="78"/>
      <c r="UL78" s="78"/>
      <c r="UM78" s="78"/>
      <c r="UN78" s="78"/>
      <c r="UO78" s="78"/>
      <c r="UP78" s="78"/>
      <c r="UQ78" s="78"/>
      <c r="UR78" s="78"/>
      <c r="US78" s="78"/>
      <c r="UT78" s="78"/>
      <c r="UU78" s="78"/>
      <c r="UV78" s="78"/>
      <c r="UW78" s="78"/>
      <c r="UX78" s="78"/>
      <c r="UY78" s="78"/>
      <c r="UZ78" s="78"/>
      <c r="VA78" s="78"/>
      <c r="VB78" s="78"/>
      <c r="VC78" s="78"/>
      <c r="VD78" s="78"/>
      <c r="VE78" s="78"/>
      <c r="VF78" s="78"/>
      <c r="VG78" s="78"/>
      <c r="VH78" s="78"/>
      <c r="VI78" s="78"/>
      <c r="VJ78" s="78"/>
      <c r="VK78" s="78"/>
      <c r="VL78" s="78"/>
      <c r="VM78" s="78"/>
      <c r="VN78" s="78"/>
      <c r="VO78" s="78"/>
      <c r="VP78" s="78"/>
      <c r="VQ78" s="78"/>
      <c r="VR78" s="78"/>
      <c r="VS78" s="78"/>
      <c r="VT78" s="78"/>
      <c r="VU78" s="78"/>
      <c r="VV78" s="78"/>
      <c r="VW78" s="78"/>
      <c r="VX78" s="78"/>
      <c r="VY78" s="78"/>
      <c r="VZ78" s="78"/>
      <c r="WA78" s="78"/>
      <c r="WB78" s="78"/>
      <c r="WC78" s="78"/>
      <c r="WD78" s="78"/>
      <c r="WE78" s="78"/>
      <c r="WF78" s="78"/>
      <c r="WG78" s="78"/>
      <c r="WH78" s="78"/>
      <c r="WI78" s="78"/>
      <c r="WJ78" s="78"/>
      <c r="WK78" s="78"/>
      <c r="WL78" s="78"/>
      <c r="WM78" s="78"/>
      <c r="WN78" s="78"/>
      <c r="WO78" s="78"/>
      <c r="WP78" s="78"/>
      <c r="WQ78" s="78"/>
      <c r="WR78" s="78"/>
      <c r="WS78" s="78"/>
      <c r="WT78" s="78"/>
      <c r="WU78" s="78"/>
      <c r="WV78" s="78"/>
      <c r="WW78" s="78"/>
      <c r="WX78" s="78"/>
      <c r="WY78" s="78"/>
      <c r="WZ78" s="78"/>
      <c r="XA78" s="78"/>
      <c r="XB78" s="78"/>
      <c r="XC78" s="78"/>
      <c r="XD78" s="78"/>
      <c r="XE78" s="78"/>
      <c r="XF78" s="78"/>
      <c r="XG78" s="78"/>
      <c r="XH78" s="78"/>
      <c r="XI78" s="78"/>
      <c r="XJ78" s="78"/>
      <c r="XK78" s="78"/>
      <c r="XL78" s="78"/>
      <c r="XM78" s="78"/>
      <c r="XN78" s="78"/>
      <c r="XO78" s="78"/>
      <c r="XP78" s="78"/>
      <c r="XQ78" s="78"/>
      <c r="XR78" s="78"/>
      <c r="XS78" s="78"/>
      <c r="XT78" s="78"/>
      <c r="XU78" s="78"/>
      <c r="XV78" s="78"/>
      <c r="XW78" s="78"/>
      <c r="XX78" s="78"/>
      <c r="XY78" s="78"/>
      <c r="XZ78" s="78"/>
      <c r="YA78" s="78"/>
      <c r="YB78" s="78"/>
      <c r="YC78" s="78"/>
      <c r="YD78" s="78"/>
      <c r="YE78" s="78"/>
      <c r="YF78" s="78"/>
      <c r="YG78" s="78"/>
      <c r="YH78" s="78"/>
      <c r="YI78" s="78"/>
      <c r="YJ78" s="78"/>
      <c r="YK78" s="78"/>
      <c r="YL78" s="78"/>
      <c r="YM78" s="78"/>
      <c r="YN78" s="78"/>
      <c r="YO78" s="78"/>
      <c r="YP78" s="78"/>
      <c r="YQ78" s="78"/>
      <c r="YR78" s="78"/>
      <c r="YS78" s="78"/>
      <c r="YT78" s="78"/>
      <c r="YU78" s="78"/>
      <c r="YV78" s="78"/>
      <c r="YW78" s="78"/>
      <c r="YX78" s="78"/>
      <c r="YY78" s="78"/>
      <c r="YZ78" s="78"/>
      <c r="ZA78" s="78"/>
      <c r="ZB78" s="78"/>
      <c r="ZC78" s="78"/>
      <c r="ZD78" s="78"/>
      <c r="ZE78" s="78"/>
      <c r="ZF78" s="78"/>
      <c r="ZG78" s="78"/>
      <c r="ZH78" s="78"/>
      <c r="ZI78" s="78"/>
      <c r="ZJ78" s="78"/>
      <c r="ZK78" s="78"/>
      <c r="ZL78" s="78"/>
      <c r="ZM78" s="78"/>
      <c r="ZN78" s="78"/>
      <c r="ZO78" s="78"/>
      <c r="ZP78" s="78"/>
      <c r="ZQ78" s="78"/>
      <c r="ZR78" s="78"/>
      <c r="ZS78" s="78"/>
      <c r="ZT78" s="78"/>
      <c r="ZU78" s="78"/>
      <c r="ZV78" s="78"/>
      <c r="ZW78" s="78"/>
      <c r="ZX78" s="78"/>
      <c r="ZY78" s="78"/>
      <c r="ZZ78" s="78"/>
      <c r="AAA78" s="78"/>
      <c r="AAB78" s="78"/>
      <c r="AAC78" s="78"/>
      <c r="AAD78" s="78"/>
      <c r="AAE78" s="78"/>
      <c r="AAF78" s="78"/>
      <c r="AAG78" s="78"/>
      <c r="AAH78" s="78"/>
      <c r="AAI78" s="78"/>
      <c r="AAJ78" s="78"/>
      <c r="AAK78" s="78"/>
      <c r="AAL78" s="78"/>
      <c r="AAM78" s="78"/>
      <c r="AAN78" s="78"/>
      <c r="AAO78" s="78"/>
      <c r="AAP78" s="78"/>
      <c r="AAQ78" s="78"/>
      <c r="AAR78" s="78"/>
      <c r="AAS78" s="78"/>
      <c r="AAT78" s="78"/>
      <c r="AAU78" s="78"/>
      <c r="AAV78" s="78"/>
      <c r="AAW78" s="78"/>
      <c r="AAX78" s="78"/>
      <c r="AAY78" s="78"/>
      <c r="AAZ78" s="78"/>
      <c r="ABA78" s="78"/>
      <c r="ABB78" s="78"/>
      <c r="ABC78" s="78"/>
      <c r="ABD78" s="78"/>
      <c r="ABE78" s="78"/>
      <c r="ABF78" s="78"/>
      <c r="ABG78" s="78"/>
      <c r="ABH78" s="78"/>
      <c r="ABI78" s="78"/>
      <c r="ABJ78" s="78"/>
      <c r="ABK78" s="78"/>
      <c r="ABL78" s="78"/>
      <c r="ABM78" s="78"/>
      <c r="ABN78" s="78"/>
      <c r="ABO78" s="78"/>
      <c r="ABP78" s="78"/>
      <c r="ABQ78" s="78"/>
      <c r="ABR78" s="78"/>
      <c r="ABS78" s="78"/>
      <c r="ABT78" s="78"/>
      <c r="ABU78" s="78"/>
      <c r="ABV78" s="78"/>
      <c r="ABW78" s="78"/>
      <c r="ABX78" s="78"/>
      <c r="ABY78" s="78"/>
      <c r="ABZ78" s="78"/>
      <c r="ACA78" s="78"/>
      <c r="ACB78" s="78"/>
      <c r="ACC78" s="78"/>
      <c r="ACD78" s="78"/>
      <c r="ACE78" s="78"/>
      <c r="ACF78" s="78"/>
      <c r="ACG78" s="78"/>
      <c r="ACH78" s="78"/>
      <c r="ACI78" s="78"/>
      <c r="ACJ78" s="78"/>
      <c r="ACK78" s="78"/>
      <c r="ACL78" s="78"/>
      <c r="ACM78" s="78"/>
      <c r="ACN78" s="78"/>
      <c r="ACO78" s="78"/>
      <c r="ACP78" s="78"/>
      <c r="ACQ78" s="78"/>
      <c r="ACR78" s="78"/>
      <c r="ACS78" s="78"/>
      <c r="ACT78" s="78"/>
      <c r="ACU78" s="78"/>
      <c r="ACV78" s="78"/>
      <c r="ACW78" s="78"/>
      <c r="ACX78" s="78"/>
      <c r="ACY78" s="78"/>
      <c r="ACZ78" s="78"/>
      <c r="ADA78" s="78"/>
      <c r="ADB78" s="78"/>
      <c r="ADC78" s="78"/>
      <c r="ADD78" s="78"/>
      <c r="ADE78" s="78"/>
      <c r="ADF78" s="78"/>
      <c r="ADG78" s="78"/>
      <c r="ADH78" s="78"/>
      <c r="ADI78" s="78"/>
      <c r="ADJ78" s="78"/>
      <c r="ADK78" s="78"/>
      <c r="ADL78" s="78"/>
      <c r="ADM78" s="78"/>
      <c r="ADN78" s="78"/>
      <c r="ADO78" s="78"/>
      <c r="ADP78" s="78"/>
      <c r="ADQ78" s="78"/>
      <c r="ADR78" s="78"/>
      <c r="ADS78" s="78"/>
      <c r="ADT78" s="78"/>
      <c r="ADU78" s="78"/>
      <c r="ADV78" s="78"/>
      <c r="ADW78" s="78"/>
      <c r="ADX78" s="78"/>
      <c r="ADY78" s="78"/>
      <c r="ADZ78" s="78"/>
      <c r="AEA78" s="78"/>
      <c r="AEB78" s="78"/>
      <c r="AEC78" s="78"/>
      <c r="AED78" s="78"/>
      <c r="AEE78" s="78"/>
      <c r="AEF78" s="78"/>
      <c r="AEG78" s="78"/>
      <c r="AEH78" s="78"/>
      <c r="AEI78" s="78"/>
      <c r="AEJ78" s="78"/>
      <c r="AEK78" s="78"/>
      <c r="AEL78" s="78"/>
      <c r="AEM78" s="78"/>
      <c r="AEN78" s="78"/>
      <c r="AEO78" s="78"/>
      <c r="AEP78" s="78"/>
      <c r="AEQ78" s="78"/>
      <c r="AER78" s="78"/>
      <c r="AES78" s="78"/>
      <c r="AET78" s="78"/>
      <c r="AEU78" s="78"/>
      <c r="AEV78" s="78"/>
      <c r="AEW78" s="78"/>
      <c r="AEX78" s="78"/>
      <c r="AEY78" s="78"/>
      <c r="AEZ78" s="78"/>
      <c r="AFA78" s="78"/>
      <c r="AFB78" s="78"/>
      <c r="AFC78" s="78"/>
      <c r="AFD78" s="78"/>
      <c r="AFE78" s="78"/>
      <c r="AFF78" s="78"/>
      <c r="AFG78" s="78"/>
      <c r="AFH78" s="78"/>
      <c r="AFI78" s="78"/>
      <c r="AFJ78" s="78"/>
      <c r="AFK78" s="78"/>
      <c r="AFL78" s="78"/>
      <c r="AFM78" s="78"/>
      <c r="AFN78" s="78"/>
      <c r="AFO78" s="78"/>
      <c r="AFP78" s="78"/>
      <c r="AFQ78" s="78"/>
      <c r="AFR78" s="78"/>
      <c r="AFS78" s="78"/>
      <c r="AFT78" s="78"/>
      <c r="AFU78" s="78"/>
      <c r="AFV78" s="78"/>
      <c r="AFW78" s="78"/>
      <c r="AFX78" s="78"/>
      <c r="AFY78" s="78"/>
      <c r="AFZ78" s="78"/>
      <c r="AGA78" s="78"/>
      <c r="AGB78" s="78"/>
      <c r="AGC78" s="78"/>
      <c r="AGD78" s="78"/>
      <c r="AGE78" s="78"/>
      <c r="AGF78" s="78"/>
      <c r="AGG78" s="78"/>
      <c r="AGH78" s="78"/>
      <c r="AGI78" s="78"/>
      <c r="AGJ78" s="78"/>
      <c r="AGK78" s="78"/>
      <c r="AGL78" s="78"/>
      <c r="AGM78" s="78"/>
      <c r="AGN78" s="78"/>
      <c r="AGO78" s="78"/>
      <c r="AGP78" s="78"/>
      <c r="AGQ78" s="78"/>
      <c r="AGR78" s="78"/>
      <c r="AGS78" s="78"/>
      <c r="AGT78" s="78"/>
      <c r="AGU78" s="78"/>
      <c r="AGV78" s="78"/>
      <c r="AGW78" s="78"/>
      <c r="AGX78" s="78"/>
      <c r="AGY78" s="78"/>
      <c r="AGZ78" s="78"/>
      <c r="AHA78" s="78"/>
      <c r="AHB78" s="78"/>
      <c r="AHC78" s="78"/>
      <c r="AHD78" s="78"/>
      <c r="AHE78" s="78"/>
      <c r="AHF78" s="78"/>
      <c r="AHG78" s="78"/>
      <c r="AHH78" s="78"/>
      <c r="AHI78" s="78"/>
      <c r="AHJ78" s="78"/>
      <c r="AHK78" s="78"/>
      <c r="AHL78" s="78"/>
      <c r="AHM78" s="78"/>
      <c r="AHN78" s="78"/>
      <c r="AHO78" s="78"/>
      <c r="AHP78" s="78"/>
      <c r="AHQ78" s="78"/>
      <c r="AHR78" s="78"/>
      <c r="AHS78" s="78"/>
      <c r="AHT78" s="78"/>
      <c r="AHU78" s="78"/>
      <c r="AHV78" s="78"/>
      <c r="AHW78" s="78"/>
      <c r="AHX78" s="78"/>
      <c r="AHY78" s="78"/>
      <c r="AHZ78" s="78"/>
      <c r="AIA78" s="78"/>
      <c r="AIB78" s="78"/>
      <c r="AIC78" s="78"/>
      <c r="AID78" s="78"/>
      <c r="AIE78" s="78"/>
      <c r="AIF78" s="78"/>
      <c r="AIG78" s="78"/>
      <c r="AIH78" s="78"/>
      <c r="AII78" s="78"/>
      <c r="AIJ78" s="78"/>
      <c r="AIK78" s="78"/>
      <c r="AIL78" s="78"/>
      <c r="AIM78" s="78"/>
      <c r="AIN78" s="78"/>
      <c r="AIO78" s="78"/>
      <c r="AIP78" s="78"/>
      <c r="AIQ78" s="78"/>
      <c r="AIR78" s="78"/>
      <c r="AIS78" s="78"/>
      <c r="AIT78" s="78"/>
      <c r="AIU78" s="78"/>
      <c r="AIV78" s="78"/>
      <c r="AIW78" s="78"/>
      <c r="AIX78" s="78"/>
      <c r="AIY78" s="78"/>
      <c r="AIZ78" s="78"/>
      <c r="AJA78" s="78"/>
      <c r="AJB78" s="78"/>
      <c r="AJC78" s="78"/>
      <c r="AJD78" s="78"/>
      <c r="AJE78" s="78"/>
      <c r="AJF78" s="78"/>
      <c r="AJG78" s="78"/>
      <c r="AJH78" s="78"/>
      <c r="AJI78" s="78"/>
      <c r="AJJ78" s="78"/>
      <c r="AJK78" s="78"/>
      <c r="AJL78" s="78"/>
      <c r="AJM78" s="78"/>
      <c r="AJN78" s="78"/>
      <c r="AJO78" s="78"/>
      <c r="AJP78" s="78"/>
      <c r="AJQ78" s="78"/>
      <c r="AJR78" s="78"/>
      <c r="AJS78" s="78"/>
      <c r="AJT78" s="78"/>
      <c r="AJU78" s="78"/>
      <c r="AJV78" s="78"/>
      <c r="AJW78" s="78"/>
      <c r="AJX78" s="78"/>
      <c r="AJY78" s="78"/>
      <c r="AJZ78" s="78"/>
      <c r="AKA78" s="78"/>
      <c r="AKB78" s="78"/>
      <c r="AKC78" s="78"/>
      <c r="AKD78" s="78"/>
      <c r="AKE78" s="78"/>
      <c r="AKF78" s="78"/>
      <c r="AKG78" s="78"/>
      <c r="AKH78" s="78"/>
      <c r="AKI78" s="78"/>
      <c r="AKJ78" s="78"/>
      <c r="AKK78" s="78"/>
      <c r="AKL78" s="78"/>
      <c r="AKM78" s="78"/>
      <c r="AKN78" s="78"/>
      <c r="AKO78" s="78"/>
      <c r="AKP78" s="78"/>
      <c r="AKQ78" s="78"/>
      <c r="AKR78" s="78"/>
      <c r="AKS78" s="78"/>
      <c r="AKT78" s="78"/>
      <c r="AKU78" s="78"/>
      <c r="AKV78" s="78"/>
      <c r="AKW78" s="78"/>
      <c r="AKX78" s="78"/>
      <c r="AKY78" s="78"/>
      <c r="AKZ78" s="78"/>
      <c r="ALA78" s="78"/>
      <c r="ALB78" s="78"/>
      <c r="ALC78" s="78"/>
      <c r="ALD78" s="78"/>
      <c r="ALE78" s="78"/>
      <c r="ALF78" s="78"/>
      <c r="ALG78" s="78"/>
      <c r="ALH78" s="78"/>
      <c r="ALI78" s="78"/>
      <c r="ALJ78" s="78"/>
      <c r="ALK78" s="78"/>
      <c r="ALL78" s="78"/>
      <c r="ALM78" s="78"/>
      <c r="ALN78" s="78"/>
      <c r="ALO78" s="78"/>
      <c r="ALP78" s="78"/>
      <c r="ALQ78" s="78"/>
      <c r="ALR78" s="78"/>
      <c r="ALS78" s="78"/>
      <c r="ALT78" s="78"/>
      <c r="ALU78" s="78"/>
      <c r="ALV78" s="78"/>
      <c r="ALW78" s="78"/>
      <c r="ALX78" s="78"/>
      <c r="ALY78" s="78"/>
      <c r="ALZ78" s="78"/>
      <c r="AMA78" s="78"/>
      <c r="AMB78" s="78"/>
      <c r="AMC78" s="78"/>
      <c r="AMD78" s="78"/>
      <c r="AME78" s="78"/>
      <c r="AMF78" s="78"/>
      <c r="AMG78" s="78"/>
      <c r="AMH78" s="78"/>
      <c r="AMI78" s="78"/>
      <c r="AMJ78" s="78"/>
    </row>
    <row r="79" spans="1:1024" s="77" customFormat="1" ht="30" customHeight="1" outlineLevel="1" x14ac:dyDescent="0.2">
      <c r="A79" s="81" t="s">
        <v>1004</v>
      </c>
      <c r="B79" s="160" t="s">
        <v>90</v>
      </c>
      <c r="C79" s="92" t="s">
        <v>14</v>
      </c>
      <c r="D79" s="161" t="s">
        <v>184</v>
      </c>
      <c r="E79" s="90" t="s">
        <v>196</v>
      </c>
      <c r="F79" s="82">
        <v>10.8</v>
      </c>
      <c r="G79" s="542">
        <v>0</v>
      </c>
      <c r="H79" s="83">
        <f t="shared" ref="H79" si="17">(G79*0.2223)+G79</f>
        <v>0</v>
      </c>
      <c r="I79" s="199">
        <f t="shared" ref="I79" si="18">(F79*H79)</f>
        <v>0</v>
      </c>
    </row>
    <row r="80" spans="1:1024" s="77" customFormat="1" ht="51" outlineLevel="1" x14ac:dyDescent="0.2">
      <c r="A80" s="81" t="s">
        <v>1065</v>
      </c>
      <c r="B80" s="160">
        <v>87755</v>
      </c>
      <c r="C80" s="92" t="s">
        <v>17</v>
      </c>
      <c r="D80" s="161" t="s">
        <v>1066</v>
      </c>
      <c r="E80" s="90" t="s">
        <v>196</v>
      </c>
      <c r="F80" s="82">
        <v>10.8</v>
      </c>
      <c r="G80" s="542">
        <v>0</v>
      </c>
      <c r="H80" s="83">
        <f t="shared" ref="H80" si="19">(G80*0.2223)+G80</f>
        <v>0</v>
      </c>
      <c r="I80" s="199">
        <f t="shared" ref="I80" si="20">(F80*H80)</f>
        <v>0</v>
      </c>
    </row>
    <row r="81" spans="1:1024" outlineLevel="1" x14ac:dyDescent="0.2">
      <c r="A81" s="334" t="s">
        <v>854</v>
      </c>
      <c r="B81" s="335"/>
      <c r="C81" s="335"/>
      <c r="D81" s="335"/>
      <c r="E81" s="335"/>
      <c r="F81" s="335"/>
      <c r="G81" s="336"/>
      <c r="H81" s="14"/>
      <c r="I81" s="15">
        <f>SUM(I67:I80)</f>
        <v>0</v>
      </c>
    </row>
    <row r="82" spans="1:1024" x14ac:dyDescent="0.2">
      <c r="A82" s="10">
        <v>6</v>
      </c>
      <c r="B82" s="10"/>
      <c r="C82" s="10"/>
      <c r="D82" s="163" t="s">
        <v>233</v>
      </c>
      <c r="E82" s="10"/>
      <c r="F82" s="124"/>
      <c r="G82" s="124"/>
      <c r="H82" s="11"/>
      <c r="I82" s="13">
        <f>I86</f>
        <v>0</v>
      </c>
    </row>
    <row r="83" spans="1:1024" ht="20.100000000000001" customHeight="1" outlineLevel="1" x14ac:dyDescent="0.2">
      <c r="A83" s="20" t="s">
        <v>33</v>
      </c>
      <c r="B83" s="16"/>
      <c r="C83" s="16"/>
      <c r="D83" s="14" t="s">
        <v>30</v>
      </c>
      <c r="E83" s="17"/>
      <c r="F83" s="18"/>
      <c r="G83" s="18"/>
      <c r="H83" s="19"/>
      <c r="I83" s="19"/>
    </row>
    <row r="84" spans="1:1024" s="77" customFormat="1" ht="68.25" customHeight="1" outlineLevel="1" x14ac:dyDescent="0.2">
      <c r="A84" s="284" t="s">
        <v>35</v>
      </c>
      <c r="B84" s="284">
        <v>87480</v>
      </c>
      <c r="C84" s="284" t="s">
        <v>17</v>
      </c>
      <c r="D84" s="283" t="s">
        <v>1115</v>
      </c>
      <c r="E84" s="284" t="s">
        <v>196</v>
      </c>
      <c r="F84" s="292">
        <v>114.6</v>
      </c>
      <c r="G84" s="539">
        <v>0</v>
      </c>
      <c r="H84" s="288">
        <f t="shared" ref="H84:H85" si="21">(G84*0.2223)+G84</f>
        <v>0</v>
      </c>
      <c r="I84" s="289">
        <f>(F84*H84)</f>
        <v>0</v>
      </c>
      <c r="K84" s="317"/>
    </row>
    <row r="85" spans="1:1024" s="77" customFormat="1" ht="54" customHeight="1" outlineLevel="1" x14ac:dyDescent="0.2">
      <c r="A85" s="284" t="s">
        <v>479</v>
      </c>
      <c r="B85" s="284">
        <v>87450</v>
      </c>
      <c r="C85" s="284" t="s">
        <v>17</v>
      </c>
      <c r="D85" s="283" t="s">
        <v>1116</v>
      </c>
      <c r="E85" s="284" t="s">
        <v>196</v>
      </c>
      <c r="F85" s="292">
        <v>18.34</v>
      </c>
      <c r="G85" s="539">
        <v>0</v>
      </c>
      <c r="H85" s="288">
        <f t="shared" si="21"/>
        <v>0</v>
      </c>
      <c r="I85" s="289">
        <f t="shared" ref="I85" si="22">(F85*H85)</f>
        <v>0</v>
      </c>
      <c r="K85" s="317"/>
    </row>
    <row r="86" spans="1:1024" outlineLevel="1" x14ac:dyDescent="0.2">
      <c r="A86" s="334" t="s">
        <v>855</v>
      </c>
      <c r="B86" s="335"/>
      <c r="C86" s="335"/>
      <c r="D86" s="335"/>
      <c r="E86" s="335"/>
      <c r="F86" s="335"/>
      <c r="G86" s="336"/>
      <c r="H86" s="14"/>
      <c r="I86" s="15">
        <f>SUM(I84:I85)</f>
        <v>0</v>
      </c>
    </row>
    <row r="87" spans="1:1024" ht="14.25" customHeight="1" x14ac:dyDescent="0.2">
      <c r="A87" s="10">
        <v>7</v>
      </c>
      <c r="B87" s="10"/>
      <c r="C87" s="10"/>
      <c r="D87" s="163" t="s">
        <v>32</v>
      </c>
      <c r="E87" s="10"/>
      <c r="F87" s="124"/>
      <c r="G87" s="124"/>
      <c r="H87" s="11"/>
      <c r="I87" s="13">
        <f>I106</f>
        <v>0</v>
      </c>
    </row>
    <row r="88" spans="1:1024" outlineLevel="1" x14ac:dyDescent="0.2">
      <c r="A88" s="20" t="s">
        <v>856</v>
      </c>
      <c r="B88" s="20"/>
      <c r="C88" s="20"/>
      <c r="D88" s="14" t="s">
        <v>34</v>
      </c>
      <c r="E88" s="16"/>
      <c r="F88" s="183"/>
      <c r="G88" s="18"/>
      <c r="H88" s="19"/>
      <c r="I88" s="19"/>
    </row>
    <row r="89" spans="1:1024" s="213" customFormat="1" ht="38.25" outlineLevel="1" x14ac:dyDescent="0.2">
      <c r="A89" s="211" t="s">
        <v>857</v>
      </c>
      <c r="B89" s="211" t="s">
        <v>1117</v>
      </c>
      <c r="C89" s="215" t="s">
        <v>14</v>
      </c>
      <c r="D89" s="216" t="s">
        <v>478</v>
      </c>
      <c r="E89" s="211" t="s">
        <v>94</v>
      </c>
      <c r="F89" s="217">
        <v>19</v>
      </c>
      <c r="G89" s="543">
        <v>0</v>
      </c>
      <c r="H89" s="83">
        <f t="shared" ref="H89:H91" si="23">(G89*0.2223)+G89</f>
        <v>0</v>
      </c>
      <c r="I89" s="199">
        <f t="shared" ref="I89:I91" si="24">(F89*H89)</f>
        <v>0</v>
      </c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  <c r="GE89" s="212"/>
      <c r="GF89" s="212"/>
      <c r="GG89" s="212"/>
      <c r="GH89" s="212"/>
      <c r="GI89" s="212"/>
      <c r="GJ89" s="212"/>
      <c r="GK89" s="212"/>
      <c r="GL89" s="212"/>
      <c r="GM89" s="212"/>
      <c r="GN89" s="212"/>
      <c r="GO89" s="212"/>
      <c r="GP89" s="212"/>
      <c r="GQ89" s="212"/>
      <c r="GR89" s="212"/>
      <c r="GS89" s="212"/>
      <c r="GT89" s="212"/>
      <c r="GU89" s="212"/>
      <c r="GV89" s="212"/>
      <c r="GW89" s="212"/>
      <c r="GX89" s="212"/>
      <c r="GY89" s="212"/>
      <c r="GZ89" s="212"/>
      <c r="HA89" s="212"/>
      <c r="HB89" s="212"/>
      <c r="HC89" s="212"/>
      <c r="HD89" s="212"/>
      <c r="HE89" s="212"/>
      <c r="HF89" s="212"/>
      <c r="HG89" s="212"/>
      <c r="HH89" s="212"/>
      <c r="HI89" s="212"/>
      <c r="HJ89" s="212"/>
      <c r="HK89" s="212"/>
      <c r="HL89" s="212"/>
      <c r="HM89" s="212"/>
      <c r="HN89" s="212"/>
      <c r="HO89" s="212"/>
      <c r="HP89" s="212"/>
      <c r="HQ89" s="212"/>
      <c r="HR89" s="212"/>
      <c r="HS89" s="212"/>
      <c r="HT89" s="212"/>
      <c r="HU89" s="212"/>
      <c r="HV89" s="212"/>
      <c r="HW89" s="212"/>
      <c r="HX89" s="212"/>
      <c r="HY89" s="212"/>
      <c r="HZ89" s="212"/>
      <c r="IA89" s="212"/>
      <c r="IB89" s="212"/>
      <c r="IC89" s="212"/>
      <c r="ID89" s="212"/>
      <c r="IE89" s="212"/>
      <c r="IF89" s="212"/>
      <c r="IG89" s="212"/>
      <c r="IH89" s="212"/>
      <c r="II89" s="212"/>
      <c r="IJ89" s="212"/>
      <c r="IK89" s="212"/>
      <c r="IL89" s="212"/>
      <c r="IM89" s="212"/>
      <c r="IN89" s="212"/>
      <c r="IO89" s="212"/>
      <c r="IP89" s="212"/>
      <c r="IQ89" s="212"/>
      <c r="IR89" s="212"/>
      <c r="IS89" s="212"/>
      <c r="IT89" s="212"/>
      <c r="IU89" s="212"/>
      <c r="IV89" s="212"/>
      <c r="IW89" s="212"/>
      <c r="IX89" s="212"/>
      <c r="IY89" s="212"/>
      <c r="IZ89" s="212"/>
      <c r="JA89" s="212"/>
      <c r="JB89" s="212"/>
      <c r="JC89" s="212"/>
      <c r="JD89" s="212"/>
      <c r="JE89" s="212"/>
      <c r="JF89" s="212"/>
      <c r="JG89" s="212"/>
      <c r="JH89" s="212"/>
      <c r="JI89" s="212"/>
      <c r="JJ89" s="212"/>
      <c r="JK89" s="212"/>
      <c r="JL89" s="212"/>
      <c r="JM89" s="212"/>
      <c r="JN89" s="212"/>
      <c r="JO89" s="212"/>
      <c r="JP89" s="212"/>
      <c r="JQ89" s="212"/>
      <c r="JR89" s="212"/>
      <c r="JS89" s="212"/>
      <c r="JT89" s="212"/>
      <c r="JU89" s="212"/>
      <c r="JV89" s="212"/>
      <c r="JW89" s="212"/>
      <c r="JX89" s="212"/>
      <c r="JY89" s="212"/>
      <c r="JZ89" s="212"/>
      <c r="KA89" s="212"/>
      <c r="KB89" s="212"/>
      <c r="KC89" s="212"/>
      <c r="KD89" s="212"/>
      <c r="KE89" s="212"/>
      <c r="KF89" s="212"/>
      <c r="KG89" s="212"/>
      <c r="KH89" s="212"/>
      <c r="KI89" s="212"/>
      <c r="KJ89" s="212"/>
      <c r="KK89" s="212"/>
      <c r="KL89" s="212"/>
      <c r="KM89" s="212"/>
      <c r="KN89" s="212"/>
      <c r="KO89" s="212"/>
      <c r="KP89" s="212"/>
      <c r="KQ89" s="212"/>
      <c r="KR89" s="212"/>
      <c r="KS89" s="212"/>
      <c r="KT89" s="212"/>
      <c r="KU89" s="212"/>
      <c r="KV89" s="212"/>
      <c r="KW89" s="212"/>
      <c r="KX89" s="212"/>
      <c r="KY89" s="212"/>
      <c r="KZ89" s="212"/>
      <c r="LA89" s="212"/>
      <c r="LB89" s="212"/>
      <c r="LC89" s="212"/>
      <c r="LD89" s="212"/>
      <c r="LE89" s="212"/>
      <c r="LF89" s="212"/>
      <c r="LG89" s="212"/>
      <c r="LH89" s="212"/>
      <c r="LI89" s="212"/>
      <c r="LJ89" s="212"/>
      <c r="LK89" s="212"/>
      <c r="LL89" s="212"/>
      <c r="LM89" s="212"/>
      <c r="LN89" s="212"/>
      <c r="LO89" s="212"/>
      <c r="LP89" s="212"/>
      <c r="LQ89" s="212"/>
      <c r="LR89" s="212"/>
      <c r="LS89" s="212"/>
      <c r="LT89" s="212"/>
      <c r="LU89" s="212"/>
      <c r="LV89" s="212"/>
      <c r="LW89" s="212"/>
      <c r="LX89" s="212"/>
      <c r="LY89" s="212"/>
      <c r="LZ89" s="212"/>
      <c r="MA89" s="212"/>
      <c r="MB89" s="212"/>
      <c r="MC89" s="212"/>
      <c r="MD89" s="212"/>
      <c r="ME89" s="212"/>
      <c r="MF89" s="212"/>
      <c r="MG89" s="212"/>
      <c r="MH89" s="212"/>
      <c r="MI89" s="212"/>
      <c r="MJ89" s="212"/>
      <c r="MK89" s="212"/>
      <c r="ML89" s="212"/>
      <c r="MM89" s="212"/>
      <c r="MN89" s="212"/>
      <c r="MO89" s="212"/>
      <c r="MP89" s="212"/>
      <c r="MQ89" s="212"/>
      <c r="MR89" s="212"/>
      <c r="MS89" s="212"/>
      <c r="MT89" s="212"/>
      <c r="MU89" s="212"/>
      <c r="MV89" s="212"/>
      <c r="MW89" s="212"/>
      <c r="MX89" s="212"/>
      <c r="MY89" s="212"/>
      <c r="MZ89" s="212"/>
      <c r="NA89" s="212"/>
      <c r="NB89" s="212"/>
      <c r="NC89" s="212"/>
      <c r="ND89" s="212"/>
      <c r="NE89" s="212"/>
      <c r="NF89" s="212"/>
      <c r="NG89" s="212"/>
      <c r="NH89" s="212"/>
      <c r="NI89" s="212"/>
      <c r="NJ89" s="212"/>
      <c r="NK89" s="212"/>
      <c r="NL89" s="212"/>
      <c r="NM89" s="212"/>
      <c r="NN89" s="212"/>
      <c r="NO89" s="212"/>
      <c r="NP89" s="212"/>
      <c r="NQ89" s="212"/>
      <c r="NR89" s="212"/>
      <c r="NS89" s="212"/>
      <c r="NT89" s="212"/>
      <c r="NU89" s="212"/>
      <c r="NV89" s="212"/>
      <c r="NW89" s="212"/>
      <c r="NX89" s="212"/>
      <c r="NY89" s="212"/>
      <c r="NZ89" s="212"/>
      <c r="OA89" s="212"/>
      <c r="OB89" s="212"/>
      <c r="OC89" s="212"/>
      <c r="OD89" s="212"/>
      <c r="OE89" s="212"/>
      <c r="OF89" s="212"/>
      <c r="OG89" s="212"/>
      <c r="OH89" s="212"/>
      <c r="OI89" s="212"/>
      <c r="OJ89" s="212"/>
      <c r="OK89" s="212"/>
      <c r="OL89" s="212"/>
      <c r="OM89" s="212"/>
      <c r="ON89" s="212"/>
      <c r="OO89" s="212"/>
      <c r="OP89" s="212"/>
      <c r="OQ89" s="212"/>
      <c r="OR89" s="212"/>
      <c r="OS89" s="212"/>
      <c r="OT89" s="212"/>
      <c r="OU89" s="212"/>
      <c r="OV89" s="212"/>
      <c r="OW89" s="212"/>
      <c r="OX89" s="212"/>
      <c r="OY89" s="212"/>
      <c r="OZ89" s="212"/>
      <c r="PA89" s="212"/>
      <c r="PB89" s="212"/>
      <c r="PC89" s="212"/>
      <c r="PD89" s="212"/>
      <c r="PE89" s="212"/>
      <c r="PF89" s="212"/>
      <c r="PG89" s="212"/>
      <c r="PH89" s="212"/>
      <c r="PI89" s="212"/>
      <c r="PJ89" s="212"/>
      <c r="PK89" s="212"/>
      <c r="PL89" s="212"/>
      <c r="PM89" s="212"/>
      <c r="PN89" s="212"/>
      <c r="PO89" s="212"/>
      <c r="PP89" s="212"/>
      <c r="PQ89" s="212"/>
      <c r="PR89" s="212"/>
      <c r="PS89" s="212"/>
      <c r="PT89" s="212"/>
      <c r="PU89" s="212"/>
      <c r="PV89" s="212"/>
      <c r="PW89" s="212"/>
      <c r="PX89" s="212"/>
      <c r="PY89" s="212"/>
      <c r="PZ89" s="212"/>
      <c r="QA89" s="212"/>
      <c r="QB89" s="212"/>
      <c r="QC89" s="212"/>
      <c r="QD89" s="212"/>
      <c r="QE89" s="212"/>
      <c r="QF89" s="212"/>
      <c r="QG89" s="212"/>
      <c r="QH89" s="212"/>
      <c r="QI89" s="212"/>
      <c r="QJ89" s="212"/>
      <c r="QK89" s="212"/>
      <c r="QL89" s="212"/>
      <c r="QM89" s="212"/>
      <c r="QN89" s="212"/>
      <c r="QO89" s="212"/>
      <c r="QP89" s="212"/>
      <c r="QQ89" s="212"/>
      <c r="QR89" s="212"/>
      <c r="QS89" s="212"/>
      <c r="QT89" s="212"/>
      <c r="QU89" s="212"/>
      <c r="QV89" s="212"/>
      <c r="QW89" s="212"/>
      <c r="QX89" s="212"/>
      <c r="QY89" s="212"/>
      <c r="QZ89" s="212"/>
      <c r="RA89" s="212"/>
      <c r="RB89" s="212"/>
      <c r="RC89" s="212"/>
      <c r="RD89" s="212"/>
      <c r="RE89" s="212"/>
      <c r="RF89" s="212"/>
      <c r="RG89" s="212"/>
      <c r="RH89" s="212"/>
      <c r="RI89" s="212"/>
      <c r="RJ89" s="212"/>
      <c r="RK89" s="212"/>
      <c r="RL89" s="212"/>
      <c r="RM89" s="212"/>
      <c r="RN89" s="212"/>
      <c r="RO89" s="212"/>
      <c r="RP89" s="212"/>
      <c r="RQ89" s="212"/>
      <c r="RR89" s="212"/>
      <c r="RS89" s="212"/>
      <c r="RT89" s="212"/>
      <c r="RU89" s="212"/>
      <c r="RV89" s="212"/>
      <c r="RW89" s="212"/>
      <c r="RX89" s="212"/>
      <c r="RY89" s="212"/>
      <c r="RZ89" s="212"/>
      <c r="SA89" s="212"/>
      <c r="SB89" s="212"/>
      <c r="SC89" s="212"/>
      <c r="SD89" s="212"/>
      <c r="SE89" s="212"/>
      <c r="SF89" s="212"/>
      <c r="SG89" s="212"/>
      <c r="SH89" s="212"/>
      <c r="SI89" s="212"/>
      <c r="SJ89" s="212"/>
      <c r="SK89" s="212"/>
      <c r="SL89" s="212"/>
      <c r="SM89" s="212"/>
      <c r="SN89" s="212"/>
      <c r="SO89" s="212"/>
      <c r="SP89" s="212"/>
      <c r="SQ89" s="212"/>
      <c r="SR89" s="212"/>
      <c r="SS89" s="212"/>
      <c r="ST89" s="212"/>
      <c r="SU89" s="212"/>
      <c r="SV89" s="212"/>
      <c r="SW89" s="212"/>
      <c r="SX89" s="212"/>
      <c r="SY89" s="212"/>
      <c r="SZ89" s="212"/>
      <c r="TA89" s="212"/>
      <c r="TB89" s="212"/>
      <c r="TC89" s="212"/>
      <c r="TD89" s="212"/>
      <c r="TE89" s="212"/>
      <c r="TF89" s="212"/>
      <c r="TG89" s="212"/>
      <c r="TH89" s="212"/>
      <c r="TI89" s="212"/>
      <c r="TJ89" s="212"/>
      <c r="TK89" s="212"/>
      <c r="TL89" s="212"/>
      <c r="TM89" s="212"/>
      <c r="TN89" s="212"/>
      <c r="TO89" s="212"/>
      <c r="TP89" s="212"/>
      <c r="TQ89" s="212"/>
      <c r="TR89" s="212"/>
      <c r="TS89" s="212"/>
      <c r="TT89" s="212"/>
      <c r="TU89" s="212"/>
      <c r="TV89" s="212"/>
      <c r="TW89" s="212"/>
      <c r="TX89" s="212"/>
      <c r="TY89" s="212"/>
      <c r="TZ89" s="212"/>
      <c r="UA89" s="212"/>
      <c r="UB89" s="212"/>
      <c r="UC89" s="212"/>
      <c r="UD89" s="212"/>
      <c r="UE89" s="212"/>
      <c r="UF89" s="212"/>
      <c r="UG89" s="212"/>
      <c r="UH89" s="212"/>
      <c r="UI89" s="212"/>
      <c r="UJ89" s="212"/>
      <c r="UK89" s="212"/>
      <c r="UL89" s="212"/>
      <c r="UM89" s="212"/>
      <c r="UN89" s="212"/>
      <c r="UO89" s="212"/>
      <c r="UP89" s="212"/>
      <c r="UQ89" s="212"/>
      <c r="UR89" s="212"/>
      <c r="US89" s="212"/>
      <c r="UT89" s="212"/>
      <c r="UU89" s="212"/>
      <c r="UV89" s="212"/>
      <c r="UW89" s="212"/>
      <c r="UX89" s="212"/>
      <c r="UY89" s="212"/>
      <c r="UZ89" s="212"/>
      <c r="VA89" s="212"/>
      <c r="VB89" s="212"/>
      <c r="VC89" s="212"/>
      <c r="VD89" s="212"/>
      <c r="VE89" s="212"/>
      <c r="VF89" s="212"/>
      <c r="VG89" s="212"/>
      <c r="VH89" s="212"/>
      <c r="VI89" s="212"/>
      <c r="VJ89" s="212"/>
      <c r="VK89" s="212"/>
      <c r="VL89" s="212"/>
      <c r="VM89" s="212"/>
      <c r="VN89" s="212"/>
      <c r="VO89" s="212"/>
      <c r="VP89" s="212"/>
      <c r="VQ89" s="212"/>
      <c r="VR89" s="212"/>
      <c r="VS89" s="212"/>
      <c r="VT89" s="212"/>
      <c r="VU89" s="212"/>
      <c r="VV89" s="212"/>
      <c r="VW89" s="212"/>
      <c r="VX89" s="212"/>
      <c r="VY89" s="212"/>
      <c r="VZ89" s="212"/>
      <c r="WA89" s="212"/>
      <c r="WB89" s="212"/>
      <c r="WC89" s="212"/>
      <c r="WD89" s="212"/>
      <c r="WE89" s="212"/>
      <c r="WF89" s="212"/>
      <c r="WG89" s="212"/>
      <c r="WH89" s="212"/>
      <c r="WI89" s="212"/>
      <c r="WJ89" s="212"/>
      <c r="WK89" s="212"/>
      <c r="WL89" s="212"/>
      <c r="WM89" s="212"/>
      <c r="WN89" s="212"/>
      <c r="WO89" s="212"/>
      <c r="WP89" s="212"/>
      <c r="WQ89" s="212"/>
      <c r="WR89" s="212"/>
      <c r="WS89" s="212"/>
      <c r="WT89" s="212"/>
      <c r="WU89" s="212"/>
      <c r="WV89" s="212"/>
      <c r="WW89" s="212"/>
      <c r="WX89" s="212"/>
      <c r="WY89" s="212"/>
      <c r="WZ89" s="212"/>
      <c r="XA89" s="212"/>
      <c r="XB89" s="212"/>
      <c r="XC89" s="212"/>
      <c r="XD89" s="212"/>
      <c r="XE89" s="212"/>
      <c r="XF89" s="212"/>
      <c r="XG89" s="212"/>
      <c r="XH89" s="212"/>
      <c r="XI89" s="212"/>
      <c r="XJ89" s="212"/>
      <c r="XK89" s="212"/>
      <c r="XL89" s="212"/>
      <c r="XM89" s="212"/>
      <c r="XN89" s="212"/>
      <c r="XO89" s="212"/>
      <c r="XP89" s="212"/>
      <c r="XQ89" s="212"/>
      <c r="XR89" s="212"/>
      <c r="XS89" s="212"/>
      <c r="XT89" s="212"/>
      <c r="XU89" s="212"/>
      <c r="XV89" s="212"/>
      <c r="XW89" s="212"/>
      <c r="XX89" s="212"/>
      <c r="XY89" s="212"/>
      <c r="XZ89" s="212"/>
      <c r="YA89" s="212"/>
      <c r="YB89" s="212"/>
      <c r="YC89" s="212"/>
      <c r="YD89" s="212"/>
      <c r="YE89" s="212"/>
      <c r="YF89" s="212"/>
      <c r="YG89" s="212"/>
      <c r="YH89" s="212"/>
      <c r="YI89" s="212"/>
      <c r="YJ89" s="212"/>
      <c r="YK89" s="212"/>
      <c r="YL89" s="212"/>
      <c r="YM89" s="212"/>
      <c r="YN89" s="212"/>
      <c r="YO89" s="212"/>
      <c r="YP89" s="212"/>
      <c r="YQ89" s="212"/>
      <c r="YR89" s="212"/>
      <c r="YS89" s="212"/>
      <c r="YT89" s="212"/>
      <c r="YU89" s="212"/>
      <c r="YV89" s="212"/>
      <c r="YW89" s="212"/>
      <c r="YX89" s="212"/>
      <c r="YY89" s="212"/>
      <c r="YZ89" s="212"/>
      <c r="ZA89" s="212"/>
      <c r="ZB89" s="212"/>
      <c r="ZC89" s="212"/>
      <c r="ZD89" s="212"/>
      <c r="ZE89" s="212"/>
      <c r="ZF89" s="212"/>
      <c r="ZG89" s="212"/>
      <c r="ZH89" s="212"/>
      <c r="ZI89" s="212"/>
      <c r="ZJ89" s="212"/>
      <c r="ZK89" s="212"/>
      <c r="ZL89" s="212"/>
      <c r="ZM89" s="212"/>
      <c r="ZN89" s="212"/>
      <c r="ZO89" s="212"/>
      <c r="ZP89" s="212"/>
      <c r="ZQ89" s="212"/>
      <c r="ZR89" s="212"/>
      <c r="ZS89" s="212"/>
      <c r="ZT89" s="212"/>
      <c r="ZU89" s="212"/>
      <c r="ZV89" s="212"/>
      <c r="ZW89" s="212"/>
      <c r="ZX89" s="212"/>
      <c r="ZY89" s="212"/>
      <c r="ZZ89" s="212"/>
      <c r="AAA89" s="212"/>
      <c r="AAB89" s="212"/>
      <c r="AAC89" s="212"/>
      <c r="AAD89" s="212"/>
      <c r="AAE89" s="212"/>
      <c r="AAF89" s="212"/>
      <c r="AAG89" s="212"/>
      <c r="AAH89" s="212"/>
      <c r="AAI89" s="212"/>
      <c r="AAJ89" s="212"/>
      <c r="AAK89" s="212"/>
      <c r="AAL89" s="212"/>
      <c r="AAM89" s="212"/>
      <c r="AAN89" s="212"/>
      <c r="AAO89" s="212"/>
      <c r="AAP89" s="212"/>
      <c r="AAQ89" s="212"/>
      <c r="AAR89" s="212"/>
      <c r="AAS89" s="212"/>
      <c r="AAT89" s="212"/>
      <c r="AAU89" s="212"/>
      <c r="AAV89" s="212"/>
      <c r="AAW89" s="212"/>
      <c r="AAX89" s="212"/>
      <c r="AAY89" s="212"/>
      <c r="AAZ89" s="212"/>
      <c r="ABA89" s="212"/>
      <c r="ABB89" s="212"/>
      <c r="ABC89" s="212"/>
      <c r="ABD89" s="212"/>
      <c r="ABE89" s="212"/>
      <c r="ABF89" s="212"/>
      <c r="ABG89" s="212"/>
      <c r="ABH89" s="212"/>
      <c r="ABI89" s="212"/>
      <c r="ABJ89" s="212"/>
      <c r="ABK89" s="212"/>
      <c r="ABL89" s="212"/>
      <c r="ABM89" s="212"/>
      <c r="ABN89" s="212"/>
      <c r="ABO89" s="212"/>
      <c r="ABP89" s="212"/>
      <c r="ABQ89" s="212"/>
      <c r="ABR89" s="212"/>
      <c r="ABS89" s="212"/>
      <c r="ABT89" s="212"/>
      <c r="ABU89" s="212"/>
      <c r="ABV89" s="212"/>
      <c r="ABW89" s="212"/>
      <c r="ABX89" s="212"/>
      <c r="ABY89" s="212"/>
      <c r="ABZ89" s="212"/>
      <c r="ACA89" s="212"/>
      <c r="ACB89" s="212"/>
      <c r="ACC89" s="212"/>
      <c r="ACD89" s="212"/>
      <c r="ACE89" s="212"/>
      <c r="ACF89" s="212"/>
      <c r="ACG89" s="212"/>
      <c r="ACH89" s="212"/>
      <c r="ACI89" s="212"/>
      <c r="ACJ89" s="212"/>
      <c r="ACK89" s="212"/>
      <c r="ACL89" s="212"/>
      <c r="ACM89" s="212"/>
      <c r="ACN89" s="212"/>
      <c r="ACO89" s="212"/>
      <c r="ACP89" s="212"/>
      <c r="ACQ89" s="212"/>
      <c r="ACR89" s="212"/>
      <c r="ACS89" s="212"/>
      <c r="ACT89" s="212"/>
      <c r="ACU89" s="212"/>
      <c r="ACV89" s="212"/>
      <c r="ACW89" s="212"/>
      <c r="ACX89" s="212"/>
      <c r="ACY89" s="212"/>
      <c r="ACZ89" s="212"/>
      <c r="ADA89" s="212"/>
      <c r="ADB89" s="212"/>
      <c r="ADC89" s="212"/>
      <c r="ADD89" s="212"/>
      <c r="ADE89" s="212"/>
      <c r="ADF89" s="212"/>
      <c r="ADG89" s="212"/>
      <c r="ADH89" s="212"/>
      <c r="ADI89" s="212"/>
      <c r="ADJ89" s="212"/>
      <c r="ADK89" s="212"/>
      <c r="ADL89" s="212"/>
      <c r="ADM89" s="212"/>
      <c r="ADN89" s="212"/>
      <c r="ADO89" s="212"/>
      <c r="ADP89" s="212"/>
      <c r="ADQ89" s="212"/>
      <c r="ADR89" s="212"/>
      <c r="ADS89" s="212"/>
      <c r="ADT89" s="212"/>
      <c r="ADU89" s="212"/>
      <c r="ADV89" s="212"/>
      <c r="ADW89" s="212"/>
      <c r="ADX89" s="212"/>
      <c r="ADY89" s="212"/>
      <c r="ADZ89" s="212"/>
      <c r="AEA89" s="212"/>
      <c r="AEB89" s="212"/>
      <c r="AEC89" s="212"/>
      <c r="AED89" s="212"/>
      <c r="AEE89" s="212"/>
      <c r="AEF89" s="212"/>
      <c r="AEG89" s="212"/>
      <c r="AEH89" s="212"/>
      <c r="AEI89" s="212"/>
      <c r="AEJ89" s="212"/>
      <c r="AEK89" s="212"/>
      <c r="AEL89" s="212"/>
      <c r="AEM89" s="212"/>
      <c r="AEN89" s="212"/>
      <c r="AEO89" s="212"/>
      <c r="AEP89" s="212"/>
      <c r="AEQ89" s="212"/>
      <c r="AER89" s="212"/>
      <c r="AES89" s="212"/>
      <c r="AET89" s="212"/>
      <c r="AEU89" s="212"/>
      <c r="AEV89" s="212"/>
      <c r="AEW89" s="212"/>
      <c r="AEX89" s="212"/>
      <c r="AEY89" s="212"/>
      <c r="AEZ89" s="212"/>
      <c r="AFA89" s="212"/>
      <c r="AFB89" s="212"/>
      <c r="AFC89" s="212"/>
      <c r="AFD89" s="212"/>
      <c r="AFE89" s="212"/>
      <c r="AFF89" s="212"/>
      <c r="AFG89" s="212"/>
      <c r="AFH89" s="212"/>
      <c r="AFI89" s="212"/>
      <c r="AFJ89" s="212"/>
      <c r="AFK89" s="212"/>
      <c r="AFL89" s="212"/>
      <c r="AFM89" s="212"/>
      <c r="AFN89" s="212"/>
      <c r="AFO89" s="212"/>
      <c r="AFP89" s="212"/>
      <c r="AFQ89" s="212"/>
      <c r="AFR89" s="212"/>
      <c r="AFS89" s="212"/>
      <c r="AFT89" s="212"/>
      <c r="AFU89" s="212"/>
      <c r="AFV89" s="212"/>
      <c r="AFW89" s="212"/>
      <c r="AFX89" s="212"/>
      <c r="AFY89" s="212"/>
      <c r="AFZ89" s="212"/>
      <c r="AGA89" s="212"/>
      <c r="AGB89" s="212"/>
      <c r="AGC89" s="212"/>
      <c r="AGD89" s="212"/>
      <c r="AGE89" s="212"/>
      <c r="AGF89" s="212"/>
      <c r="AGG89" s="212"/>
      <c r="AGH89" s="212"/>
      <c r="AGI89" s="212"/>
      <c r="AGJ89" s="212"/>
      <c r="AGK89" s="212"/>
      <c r="AGL89" s="212"/>
      <c r="AGM89" s="212"/>
      <c r="AGN89" s="212"/>
      <c r="AGO89" s="212"/>
      <c r="AGP89" s="212"/>
      <c r="AGQ89" s="212"/>
      <c r="AGR89" s="212"/>
      <c r="AGS89" s="212"/>
      <c r="AGT89" s="212"/>
      <c r="AGU89" s="212"/>
      <c r="AGV89" s="212"/>
      <c r="AGW89" s="212"/>
      <c r="AGX89" s="212"/>
      <c r="AGY89" s="212"/>
      <c r="AGZ89" s="212"/>
      <c r="AHA89" s="212"/>
      <c r="AHB89" s="212"/>
      <c r="AHC89" s="212"/>
      <c r="AHD89" s="212"/>
      <c r="AHE89" s="212"/>
      <c r="AHF89" s="212"/>
      <c r="AHG89" s="212"/>
      <c r="AHH89" s="212"/>
      <c r="AHI89" s="212"/>
      <c r="AHJ89" s="212"/>
      <c r="AHK89" s="212"/>
      <c r="AHL89" s="212"/>
      <c r="AHM89" s="212"/>
      <c r="AHN89" s="212"/>
      <c r="AHO89" s="212"/>
      <c r="AHP89" s="212"/>
      <c r="AHQ89" s="212"/>
      <c r="AHR89" s="212"/>
      <c r="AHS89" s="212"/>
      <c r="AHT89" s="212"/>
      <c r="AHU89" s="212"/>
      <c r="AHV89" s="212"/>
      <c r="AHW89" s="212"/>
      <c r="AHX89" s="212"/>
      <c r="AHY89" s="212"/>
      <c r="AHZ89" s="212"/>
      <c r="AIA89" s="212"/>
      <c r="AIB89" s="212"/>
      <c r="AIC89" s="212"/>
      <c r="AID89" s="212"/>
      <c r="AIE89" s="212"/>
      <c r="AIF89" s="212"/>
      <c r="AIG89" s="212"/>
      <c r="AIH89" s="212"/>
      <c r="AII89" s="212"/>
      <c r="AIJ89" s="212"/>
      <c r="AIK89" s="212"/>
      <c r="AIL89" s="212"/>
      <c r="AIM89" s="212"/>
      <c r="AIN89" s="212"/>
      <c r="AIO89" s="212"/>
      <c r="AIP89" s="212"/>
      <c r="AIQ89" s="212"/>
      <c r="AIR89" s="212"/>
      <c r="AIS89" s="212"/>
      <c r="AIT89" s="212"/>
      <c r="AIU89" s="212"/>
      <c r="AIV89" s="212"/>
      <c r="AIW89" s="212"/>
      <c r="AIX89" s="212"/>
      <c r="AIY89" s="212"/>
      <c r="AIZ89" s="212"/>
      <c r="AJA89" s="212"/>
      <c r="AJB89" s="212"/>
      <c r="AJC89" s="212"/>
      <c r="AJD89" s="212"/>
      <c r="AJE89" s="212"/>
      <c r="AJF89" s="212"/>
      <c r="AJG89" s="212"/>
      <c r="AJH89" s="212"/>
      <c r="AJI89" s="212"/>
      <c r="AJJ89" s="212"/>
      <c r="AJK89" s="212"/>
      <c r="AJL89" s="212"/>
      <c r="AJM89" s="212"/>
      <c r="AJN89" s="212"/>
      <c r="AJO89" s="212"/>
      <c r="AJP89" s="212"/>
      <c r="AJQ89" s="212"/>
      <c r="AJR89" s="212"/>
      <c r="AJS89" s="212"/>
      <c r="AJT89" s="212"/>
      <c r="AJU89" s="212"/>
      <c r="AJV89" s="212"/>
      <c r="AJW89" s="212"/>
      <c r="AJX89" s="212"/>
      <c r="AJY89" s="212"/>
      <c r="AJZ89" s="212"/>
      <c r="AKA89" s="212"/>
      <c r="AKB89" s="212"/>
      <c r="AKC89" s="212"/>
      <c r="AKD89" s="212"/>
      <c r="AKE89" s="212"/>
      <c r="AKF89" s="212"/>
      <c r="AKG89" s="212"/>
      <c r="AKH89" s="212"/>
      <c r="AKI89" s="212"/>
      <c r="AKJ89" s="212"/>
      <c r="AKK89" s="212"/>
      <c r="AKL89" s="212"/>
      <c r="AKM89" s="212"/>
      <c r="AKN89" s="212"/>
      <c r="AKO89" s="212"/>
      <c r="AKP89" s="212"/>
      <c r="AKQ89" s="212"/>
      <c r="AKR89" s="212"/>
      <c r="AKS89" s="212"/>
      <c r="AKT89" s="212"/>
      <c r="AKU89" s="212"/>
      <c r="AKV89" s="212"/>
      <c r="AKW89" s="212"/>
      <c r="AKX89" s="212"/>
      <c r="AKY89" s="212"/>
      <c r="AKZ89" s="212"/>
      <c r="ALA89" s="212"/>
      <c r="ALB89" s="212"/>
      <c r="ALC89" s="212"/>
      <c r="ALD89" s="212"/>
      <c r="ALE89" s="212"/>
      <c r="ALF89" s="212"/>
      <c r="ALG89" s="212"/>
      <c r="ALH89" s="212"/>
      <c r="ALI89" s="212"/>
      <c r="ALJ89" s="212"/>
      <c r="ALK89" s="212"/>
      <c r="ALL89" s="212"/>
      <c r="ALM89" s="212"/>
      <c r="ALN89" s="212"/>
      <c r="ALO89" s="212"/>
      <c r="ALP89" s="212"/>
      <c r="ALQ89" s="212"/>
      <c r="ALR89" s="212"/>
      <c r="ALS89" s="212"/>
      <c r="ALT89" s="212"/>
      <c r="ALU89" s="212"/>
      <c r="ALV89" s="212"/>
      <c r="ALW89" s="212"/>
      <c r="ALX89" s="212"/>
      <c r="ALY89" s="212"/>
      <c r="ALZ89" s="212"/>
      <c r="AMA89" s="212"/>
      <c r="AMB89" s="212"/>
      <c r="AMC89" s="212"/>
      <c r="AMD89" s="212"/>
      <c r="AME89" s="212"/>
      <c r="AMF89" s="212"/>
      <c r="AMG89" s="212"/>
      <c r="AMH89" s="212"/>
      <c r="AMI89" s="212"/>
      <c r="AMJ89" s="212"/>
    </row>
    <row r="90" spans="1:1024" s="77" customFormat="1" ht="44.25" customHeight="1" outlineLevel="1" x14ac:dyDescent="0.2">
      <c r="A90" s="211" t="s">
        <v>858</v>
      </c>
      <c r="B90" s="86" t="s">
        <v>36</v>
      </c>
      <c r="C90" s="86" t="s">
        <v>14</v>
      </c>
      <c r="D90" s="91" t="s">
        <v>499</v>
      </c>
      <c r="E90" s="81" t="s">
        <v>94</v>
      </c>
      <c r="F90" s="82">
        <v>1</v>
      </c>
      <c r="G90" s="538">
        <v>0</v>
      </c>
      <c r="H90" s="83">
        <f t="shared" si="23"/>
        <v>0</v>
      </c>
      <c r="I90" s="199">
        <f t="shared" si="24"/>
        <v>0</v>
      </c>
    </row>
    <row r="91" spans="1:1024" s="77" customFormat="1" ht="51" outlineLevel="1" x14ac:dyDescent="0.2">
      <c r="A91" s="211" t="s">
        <v>859</v>
      </c>
      <c r="B91" s="86" t="s">
        <v>448</v>
      </c>
      <c r="C91" s="86" t="s">
        <v>24</v>
      </c>
      <c r="D91" s="91" t="s">
        <v>502</v>
      </c>
      <c r="E91" s="81" t="s">
        <v>196</v>
      </c>
      <c r="F91" s="82">
        <v>8</v>
      </c>
      <c r="G91" s="538">
        <v>0</v>
      </c>
      <c r="H91" s="83">
        <f t="shared" si="23"/>
        <v>0</v>
      </c>
      <c r="I91" s="199">
        <f t="shared" si="24"/>
        <v>0</v>
      </c>
    </row>
    <row r="92" spans="1:1024" s="80" customFormat="1" outlineLevel="1" x14ac:dyDescent="0.2">
      <c r="A92" s="96" t="s">
        <v>860</v>
      </c>
      <c r="B92" s="96"/>
      <c r="C92" s="96"/>
      <c r="D92" s="95" t="s">
        <v>767</v>
      </c>
      <c r="E92" s="97"/>
      <c r="F92" s="82"/>
      <c r="G92" s="82"/>
      <c r="H92" s="84"/>
      <c r="I92" s="84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  <c r="IW92" s="78"/>
      <c r="IX92" s="78"/>
      <c r="IY92" s="78"/>
      <c r="IZ92" s="78"/>
      <c r="JA92" s="78"/>
      <c r="JB92" s="78"/>
      <c r="JC92" s="78"/>
      <c r="JD92" s="78"/>
      <c r="JE92" s="78"/>
      <c r="JF92" s="78"/>
      <c r="JG92" s="78"/>
      <c r="JH92" s="78"/>
      <c r="JI92" s="78"/>
      <c r="JJ92" s="78"/>
      <c r="JK92" s="78"/>
      <c r="JL92" s="78"/>
      <c r="JM92" s="78"/>
      <c r="JN92" s="78"/>
      <c r="JO92" s="78"/>
      <c r="JP92" s="78"/>
      <c r="JQ92" s="78"/>
      <c r="JR92" s="78"/>
      <c r="JS92" s="78"/>
      <c r="JT92" s="78"/>
      <c r="JU92" s="78"/>
      <c r="JV92" s="78"/>
      <c r="JW92" s="78"/>
      <c r="JX92" s="78"/>
      <c r="JY92" s="78"/>
      <c r="JZ92" s="78"/>
      <c r="KA92" s="78"/>
      <c r="KB92" s="78"/>
      <c r="KC92" s="78"/>
      <c r="KD92" s="78"/>
      <c r="KE92" s="78"/>
      <c r="KF92" s="78"/>
      <c r="KG92" s="78"/>
      <c r="KH92" s="78"/>
      <c r="KI92" s="78"/>
      <c r="KJ92" s="78"/>
      <c r="KK92" s="78"/>
      <c r="KL92" s="78"/>
      <c r="KM92" s="78"/>
      <c r="KN92" s="78"/>
      <c r="KO92" s="78"/>
      <c r="KP92" s="78"/>
      <c r="KQ92" s="78"/>
      <c r="KR92" s="78"/>
      <c r="KS92" s="78"/>
      <c r="KT92" s="78"/>
      <c r="KU92" s="78"/>
      <c r="KV92" s="78"/>
      <c r="KW92" s="78"/>
      <c r="KX92" s="78"/>
      <c r="KY92" s="78"/>
      <c r="KZ92" s="78"/>
      <c r="LA92" s="78"/>
      <c r="LB92" s="78"/>
      <c r="LC92" s="78"/>
      <c r="LD92" s="78"/>
      <c r="LE92" s="78"/>
      <c r="LF92" s="78"/>
      <c r="LG92" s="78"/>
      <c r="LH92" s="78"/>
      <c r="LI92" s="78"/>
      <c r="LJ92" s="78"/>
      <c r="LK92" s="78"/>
      <c r="LL92" s="78"/>
      <c r="LM92" s="78"/>
      <c r="LN92" s="78"/>
      <c r="LO92" s="78"/>
      <c r="LP92" s="78"/>
      <c r="LQ92" s="78"/>
      <c r="LR92" s="78"/>
      <c r="LS92" s="78"/>
      <c r="LT92" s="78"/>
      <c r="LU92" s="78"/>
      <c r="LV92" s="78"/>
      <c r="LW92" s="78"/>
      <c r="LX92" s="78"/>
      <c r="LY92" s="78"/>
      <c r="LZ92" s="78"/>
      <c r="MA92" s="78"/>
      <c r="MB92" s="78"/>
      <c r="MC92" s="78"/>
      <c r="MD92" s="78"/>
      <c r="ME92" s="78"/>
      <c r="MF92" s="78"/>
      <c r="MG92" s="78"/>
      <c r="MH92" s="78"/>
      <c r="MI92" s="78"/>
      <c r="MJ92" s="78"/>
      <c r="MK92" s="78"/>
      <c r="ML92" s="78"/>
      <c r="MM92" s="78"/>
      <c r="MN92" s="78"/>
      <c r="MO92" s="78"/>
      <c r="MP92" s="78"/>
      <c r="MQ92" s="78"/>
      <c r="MR92" s="78"/>
      <c r="MS92" s="78"/>
      <c r="MT92" s="78"/>
      <c r="MU92" s="78"/>
      <c r="MV92" s="78"/>
      <c r="MW92" s="78"/>
      <c r="MX92" s="78"/>
      <c r="MY92" s="78"/>
      <c r="MZ92" s="78"/>
      <c r="NA92" s="78"/>
      <c r="NB92" s="78"/>
      <c r="NC92" s="78"/>
      <c r="ND92" s="78"/>
      <c r="NE92" s="78"/>
      <c r="NF92" s="78"/>
      <c r="NG92" s="78"/>
      <c r="NH92" s="78"/>
      <c r="NI92" s="78"/>
      <c r="NJ92" s="78"/>
      <c r="NK92" s="78"/>
      <c r="NL92" s="78"/>
      <c r="NM92" s="78"/>
      <c r="NN92" s="78"/>
      <c r="NO92" s="78"/>
      <c r="NP92" s="78"/>
      <c r="NQ92" s="78"/>
      <c r="NR92" s="78"/>
      <c r="NS92" s="78"/>
      <c r="NT92" s="78"/>
      <c r="NU92" s="78"/>
      <c r="NV92" s="78"/>
      <c r="NW92" s="78"/>
      <c r="NX92" s="78"/>
      <c r="NY92" s="78"/>
      <c r="NZ92" s="78"/>
      <c r="OA92" s="78"/>
      <c r="OB92" s="78"/>
      <c r="OC92" s="78"/>
      <c r="OD92" s="78"/>
      <c r="OE92" s="78"/>
      <c r="OF92" s="78"/>
      <c r="OG92" s="78"/>
      <c r="OH92" s="78"/>
      <c r="OI92" s="78"/>
      <c r="OJ92" s="78"/>
      <c r="OK92" s="78"/>
      <c r="OL92" s="78"/>
      <c r="OM92" s="78"/>
      <c r="ON92" s="78"/>
      <c r="OO92" s="78"/>
      <c r="OP92" s="78"/>
      <c r="OQ92" s="78"/>
      <c r="OR92" s="78"/>
      <c r="OS92" s="78"/>
      <c r="OT92" s="78"/>
      <c r="OU92" s="78"/>
      <c r="OV92" s="78"/>
      <c r="OW92" s="78"/>
      <c r="OX92" s="78"/>
      <c r="OY92" s="78"/>
      <c r="OZ92" s="78"/>
      <c r="PA92" s="78"/>
      <c r="PB92" s="78"/>
      <c r="PC92" s="78"/>
      <c r="PD92" s="78"/>
      <c r="PE92" s="78"/>
      <c r="PF92" s="78"/>
      <c r="PG92" s="78"/>
      <c r="PH92" s="78"/>
      <c r="PI92" s="78"/>
      <c r="PJ92" s="78"/>
      <c r="PK92" s="78"/>
      <c r="PL92" s="78"/>
      <c r="PM92" s="78"/>
      <c r="PN92" s="78"/>
      <c r="PO92" s="78"/>
      <c r="PP92" s="78"/>
      <c r="PQ92" s="78"/>
      <c r="PR92" s="78"/>
      <c r="PS92" s="78"/>
      <c r="PT92" s="78"/>
      <c r="PU92" s="78"/>
      <c r="PV92" s="78"/>
      <c r="PW92" s="78"/>
      <c r="PX92" s="78"/>
      <c r="PY92" s="78"/>
      <c r="PZ92" s="78"/>
      <c r="QA92" s="78"/>
      <c r="QB92" s="78"/>
      <c r="QC92" s="78"/>
      <c r="QD92" s="78"/>
      <c r="QE92" s="78"/>
      <c r="QF92" s="78"/>
      <c r="QG92" s="78"/>
      <c r="QH92" s="78"/>
      <c r="QI92" s="78"/>
      <c r="QJ92" s="78"/>
      <c r="QK92" s="78"/>
      <c r="QL92" s="78"/>
      <c r="QM92" s="78"/>
      <c r="QN92" s="78"/>
      <c r="QO92" s="78"/>
      <c r="QP92" s="78"/>
      <c r="QQ92" s="78"/>
      <c r="QR92" s="78"/>
      <c r="QS92" s="78"/>
      <c r="QT92" s="78"/>
      <c r="QU92" s="78"/>
      <c r="QV92" s="78"/>
      <c r="QW92" s="78"/>
      <c r="QX92" s="78"/>
      <c r="QY92" s="78"/>
      <c r="QZ92" s="78"/>
      <c r="RA92" s="78"/>
      <c r="RB92" s="78"/>
      <c r="RC92" s="78"/>
      <c r="RD92" s="78"/>
      <c r="RE92" s="78"/>
      <c r="RF92" s="78"/>
      <c r="RG92" s="78"/>
      <c r="RH92" s="78"/>
      <c r="RI92" s="78"/>
      <c r="RJ92" s="78"/>
      <c r="RK92" s="78"/>
      <c r="RL92" s="78"/>
      <c r="RM92" s="78"/>
      <c r="RN92" s="78"/>
      <c r="RO92" s="78"/>
      <c r="RP92" s="78"/>
      <c r="RQ92" s="78"/>
      <c r="RR92" s="78"/>
      <c r="RS92" s="78"/>
      <c r="RT92" s="78"/>
      <c r="RU92" s="78"/>
      <c r="RV92" s="78"/>
      <c r="RW92" s="78"/>
      <c r="RX92" s="78"/>
      <c r="RY92" s="78"/>
      <c r="RZ92" s="78"/>
      <c r="SA92" s="78"/>
      <c r="SB92" s="78"/>
      <c r="SC92" s="78"/>
      <c r="SD92" s="78"/>
      <c r="SE92" s="78"/>
      <c r="SF92" s="78"/>
      <c r="SG92" s="78"/>
      <c r="SH92" s="78"/>
      <c r="SI92" s="78"/>
      <c r="SJ92" s="78"/>
      <c r="SK92" s="78"/>
      <c r="SL92" s="78"/>
      <c r="SM92" s="78"/>
      <c r="SN92" s="78"/>
      <c r="SO92" s="78"/>
      <c r="SP92" s="78"/>
      <c r="SQ92" s="78"/>
      <c r="SR92" s="78"/>
      <c r="SS92" s="78"/>
      <c r="ST92" s="78"/>
      <c r="SU92" s="78"/>
      <c r="SV92" s="78"/>
      <c r="SW92" s="78"/>
      <c r="SX92" s="78"/>
      <c r="SY92" s="78"/>
      <c r="SZ92" s="78"/>
      <c r="TA92" s="78"/>
      <c r="TB92" s="78"/>
      <c r="TC92" s="78"/>
      <c r="TD92" s="78"/>
      <c r="TE92" s="78"/>
      <c r="TF92" s="78"/>
      <c r="TG92" s="78"/>
      <c r="TH92" s="78"/>
      <c r="TI92" s="78"/>
      <c r="TJ92" s="78"/>
      <c r="TK92" s="78"/>
      <c r="TL92" s="78"/>
      <c r="TM92" s="78"/>
      <c r="TN92" s="78"/>
      <c r="TO92" s="78"/>
      <c r="TP92" s="78"/>
      <c r="TQ92" s="78"/>
      <c r="TR92" s="78"/>
      <c r="TS92" s="78"/>
      <c r="TT92" s="78"/>
      <c r="TU92" s="78"/>
      <c r="TV92" s="78"/>
      <c r="TW92" s="78"/>
      <c r="TX92" s="78"/>
      <c r="TY92" s="78"/>
      <c r="TZ92" s="78"/>
      <c r="UA92" s="78"/>
      <c r="UB92" s="78"/>
      <c r="UC92" s="78"/>
      <c r="UD92" s="78"/>
      <c r="UE92" s="78"/>
      <c r="UF92" s="78"/>
      <c r="UG92" s="78"/>
      <c r="UH92" s="78"/>
      <c r="UI92" s="78"/>
      <c r="UJ92" s="78"/>
      <c r="UK92" s="78"/>
      <c r="UL92" s="78"/>
      <c r="UM92" s="78"/>
      <c r="UN92" s="78"/>
      <c r="UO92" s="78"/>
      <c r="UP92" s="78"/>
      <c r="UQ92" s="78"/>
      <c r="UR92" s="78"/>
      <c r="US92" s="78"/>
      <c r="UT92" s="78"/>
      <c r="UU92" s="78"/>
      <c r="UV92" s="78"/>
      <c r="UW92" s="78"/>
      <c r="UX92" s="78"/>
      <c r="UY92" s="78"/>
      <c r="UZ92" s="78"/>
      <c r="VA92" s="78"/>
      <c r="VB92" s="78"/>
      <c r="VC92" s="78"/>
      <c r="VD92" s="78"/>
      <c r="VE92" s="78"/>
      <c r="VF92" s="78"/>
      <c r="VG92" s="78"/>
      <c r="VH92" s="78"/>
      <c r="VI92" s="78"/>
      <c r="VJ92" s="78"/>
      <c r="VK92" s="78"/>
      <c r="VL92" s="78"/>
      <c r="VM92" s="78"/>
      <c r="VN92" s="78"/>
      <c r="VO92" s="78"/>
      <c r="VP92" s="78"/>
      <c r="VQ92" s="78"/>
      <c r="VR92" s="78"/>
      <c r="VS92" s="78"/>
      <c r="VT92" s="78"/>
      <c r="VU92" s="78"/>
      <c r="VV92" s="78"/>
      <c r="VW92" s="78"/>
      <c r="VX92" s="78"/>
      <c r="VY92" s="78"/>
      <c r="VZ92" s="78"/>
      <c r="WA92" s="78"/>
      <c r="WB92" s="78"/>
      <c r="WC92" s="78"/>
      <c r="WD92" s="78"/>
      <c r="WE92" s="78"/>
      <c r="WF92" s="78"/>
      <c r="WG92" s="78"/>
      <c r="WH92" s="78"/>
      <c r="WI92" s="78"/>
      <c r="WJ92" s="78"/>
      <c r="WK92" s="78"/>
      <c r="WL92" s="78"/>
      <c r="WM92" s="78"/>
      <c r="WN92" s="78"/>
      <c r="WO92" s="78"/>
      <c r="WP92" s="78"/>
      <c r="WQ92" s="78"/>
      <c r="WR92" s="78"/>
      <c r="WS92" s="78"/>
      <c r="WT92" s="78"/>
      <c r="WU92" s="78"/>
      <c r="WV92" s="78"/>
      <c r="WW92" s="78"/>
      <c r="WX92" s="78"/>
      <c r="WY92" s="78"/>
      <c r="WZ92" s="78"/>
      <c r="XA92" s="78"/>
      <c r="XB92" s="78"/>
      <c r="XC92" s="78"/>
      <c r="XD92" s="78"/>
      <c r="XE92" s="78"/>
      <c r="XF92" s="78"/>
      <c r="XG92" s="78"/>
      <c r="XH92" s="78"/>
      <c r="XI92" s="78"/>
      <c r="XJ92" s="78"/>
      <c r="XK92" s="78"/>
      <c r="XL92" s="78"/>
      <c r="XM92" s="78"/>
      <c r="XN92" s="78"/>
      <c r="XO92" s="78"/>
      <c r="XP92" s="78"/>
      <c r="XQ92" s="78"/>
      <c r="XR92" s="78"/>
      <c r="XS92" s="78"/>
      <c r="XT92" s="78"/>
      <c r="XU92" s="78"/>
      <c r="XV92" s="78"/>
      <c r="XW92" s="78"/>
      <c r="XX92" s="78"/>
      <c r="XY92" s="78"/>
      <c r="XZ92" s="78"/>
      <c r="YA92" s="78"/>
      <c r="YB92" s="78"/>
      <c r="YC92" s="78"/>
      <c r="YD92" s="78"/>
      <c r="YE92" s="78"/>
      <c r="YF92" s="78"/>
      <c r="YG92" s="78"/>
      <c r="YH92" s="78"/>
      <c r="YI92" s="78"/>
      <c r="YJ92" s="78"/>
      <c r="YK92" s="78"/>
      <c r="YL92" s="78"/>
      <c r="YM92" s="78"/>
      <c r="YN92" s="78"/>
      <c r="YO92" s="78"/>
      <c r="YP92" s="78"/>
      <c r="YQ92" s="78"/>
      <c r="YR92" s="78"/>
      <c r="YS92" s="78"/>
      <c r="YT92" s="78"/>
      <c r="YU92" s="78"/>
      <c r="YV92" s="78"/>
      <c r="YW92" s="78"/>
      <c r="YX92" s="78"/>
      <c r="YY92" s="78"/>
      <c r="YZ92" s="78"/>
      <c r="ZA92" s="78"/>
      <c r="ZB92" s="78"/>
      <c r="ZC92" s="78"/>
      <c r="ZD92" s="78"/>
      <c r="ZE92" s="78"/>
      <c r="ZF92" s="78"/>
      <c r="ZG92" s="78"/>
      <c r="ZH92" s="78"/>
      <c r="ZI92" s="78"/>
      <c r="ZJ92" s="78"/>
      <c r="ZK92" s="78"/>
      <c r="ZL92" s="78"/>
      <c r="ZM92" s="78"/>
      <c r="ZN92" s="78"/>
      <c r="ZO92" s="78"/>
      <c r="ZP92" s="78"/>
      <c r="ZQ92" s="78"/>
      <c r="ZR92" s="78"/>
      <c r="ZS92" s="78"/>
      <c r="ZT92" s="78"/>
      <c r="ZU92" s="78"/>
      <c r="ZV92" s="78"/>
      <c r="ZW92" s="78"/>
      <c r="ZX92" s="78"/>
      <c r="ZY92" s="78"/>
      <c r="ZZ92" s="78"/>
      <c r="AAA92" s="78"/>
      <c r="AAB92" s="78"/>
      <c r="AAC92" s="78"/>
      <c r="AAD92" s="78"/>
      <c r="AAE92" s="78"/>
      <c r="AAF92" s="78"/>
      <c r="AAG92" s="78"/>
      <c r="AAH92" s="78"/>
      <c r="AAI92" s="78"/>
      <c r="AAJ92" s="78"/>
      <c r="AAK92" s="78"/>
      <c r="AAL92" s="78"/>
      <c r="AAM92" s="78"/>
      <c r="AAN92" s="78"/>
      <c r="AAO92" s="78"/>
      <c r="AAP92" s="78"/>
      <c r="AAQ92" s="78"/>
      <c r="AAR92" s="78"/>
      <c r="AAS92" s="78"/>
      <c r="AAT92" s="78"/>
      <c r="AAU92" s="78"/>
      <c r="AAV92" s="78"/>
      <c r="AAW92" s="78"/>
      <c r="AAX92" s="78"/>
      <c r="AAY92" s="78"/>
      <c r="AAZ92" s="78"/>
      <c r="ABA92" s="78"/>
      <c r="ABB92" s="78"/>
      <c r="ABC92" s="78"/>
      <c r="ABD92" s="78"/>
      <c r="ABE92" s="78"/>
      <c r="ABF92" s="78"/>
      <c r="ABG92" s="78"/>
      <c r="ABH92" s="78"/>
      <c r="ABI92" s="78"/>
      <c r="ABJ92" s="78"/>
      <c r="ABK92" s="78"/>
      <c r="ABL92" s="78"/>
      <c r="ABM92" s="78"/>
      <c r="ABN92" s="78"/>
      <c r="ABO92" s="78"/>
      <c r="ABP92" s="78"/>
      <c r="ABQ92" s="78"/>
      <c r="ABR92" s="78"/>
      <c r="ABS92" s="78"/>
      <c r="ABT92" s="78"/>
      <c r="ABU92" s="78"/>
      <c r="ABV92" s="78"/>
      <c r="ABW92" s="78"/>
      <c r="ABX92" s="78"/>
      <c r="ABY92" s="78"/>
      <c r="ABZ92" s="78"/>
      <c r="ACA92" s="78"/>
      <c r="ACB92" s="78"/>
      <c r="ACC92" s="78"/>
      <c r="ACD92" s="78"/>
      <c r="ACE92" s="78"/>
      <c r="ACF92" s="78"/>
      <c r="ACG92" s="78"/>
      <c r="ACH92" s="78"/>
      <c r="ACI92" s="78"/>
      <c r="ACJ92" s="78"/>
      <c r="ACK92" s="78"/>
      <c r="ACL92" s="78"/>
      <c r="ACM92" s="78"/>
      <c r="ACN92" s="78"/>
      <c r="ACO92" s="78"/>
      <c r="ACP92" s="78"/>
      <c r="ACQ92" s="78"/>
      <c r="ACR92" s="78"/>
      <c r="ACS92" s="78"/>
      <c r="ACT92" s="78"/>
      <c r="ACU92" s="78"/>
      <c r="ACV92" s="78"/>
      <c r="ACW92" s="78"/>
      <c r="ACX92" s="78"/>
      <c r="ACY92" s="78"/>
      <c r="ACZ92" s="78"/>
      <c r="ADA92" s="78"/>
      <c r="ADB92" s="78"/>
      <c r="ADC92" s="78"/>
      <c r="ADD92" s="78"/>
      <c r="ADE92" s="78"/>
      <c r="ADF92" s="78"/>
      <c r="ADG92" s="78"/>
      <c r="ADH92" s="78"/>
      <c r="ADI92" s="78"/>
      <c r="ADJ92" s="78"/>
      <c r="ADK92" s="78"/>
      <c r="ADL92" s="78"/>
      <c r="ADM92" s="78"/>
      <c r="ADN92" s="78"/>
      <c r="ADO92" s="78"/>
      <c r="ADP92" s="78"/>
      <c r="ADQ92" s="78"/>
      <c r="ADR92" s="78"/>
      <c r="ADS92" s="78"/>
      <c r="ADT92" s="78"/>
      <c r="ADU92" s="78"/>
      <c r="ADV92" s="78"/>
      <c r="ADW92" s="78"/>
      <c r="ADX92" s="78"/>
      <c r="ADY92" s="78"/>
      <c r="ADZ92" s="78"/>
      <c r="AEA92" s="78"/>
      <c r="AEB92" s="78"/>
      <c r="AEC92" s="78"/>
      <c r="AED92" s="78"/>
      <c r="AEE92" s="78"/>
      <c r="AEF92" s="78"/>
      <c r="AEG92" s="78"/>
      <c r="AEH92" s="78"/>
      <c r="AEI92" s="78"/>
      <c r="AEJ92" s="78"/>
      <c r="AEK92" s="78"/>
      <c r="AEL92" s="78"/>
      <c r="AEM92" s="78"/>
      <c r="AEN92" s="78"/>
      <c r="AEO92" s="78"/>
      <c r="AEP92" s="78"/>
      <c r="AEQ92" s="78"/>
      <c r="AER92" s="78"/>
      <c r="AES92" s="78"/>
      <c r="AET92" s="78"/>
      <c r="AEU92" s="78"/>
      <c r="AEV92" s="78"/>
      <c r="AEW92" s="78"/>
      <c r="AEX92" s="78"/>
      <c r="AEY92" s="78"/>
      <c r="AEZ92" s="78"/>
      <c r="AFA92" s="78"/>
      <c r="AFB92" s="78"/>
      <c r="AFC92" s="78"/>
      <c r="AFD92" s="78"/>
      <c r="AFE92" s="78"/>
      <c r="AFF92" s="78"/>
      <c r="AFG92" s="78"/>
      <c r="AFH92" s="78"/>
      <c r="AFI92" s="78"/>
      <c r="AFJ92" s="78"/>
      <c r="AFK92" s="78"/>
      <c r="AFL92" s="78"/>
      <c r="AFM92" s="78"/>
      <c r="AFN92" s="78"/>
      <c r="AFO92" s="78"/>
      <c r="AFP92" s="78"/>
      <c r="AFQ92" s="78"/>
      <c r="AFR92" s="78"/>
      <c r="AFS92" s="78"/>
      <c r="AFT92" s="78"/>
      <c r="AFU92" s="78"/>
      <c r="AFV92" s="78"/>
      <c r="AFW92" s="78"/>
      <c r="AFX92" s="78"/>
      <c r="AFY92" s="78"/>
      <c r="AFZ92" s="78"/>
      <c r="AGA92" s="78"/>
      <c r="AGB92" s="78"/>
      <c r="AGC92" s="78"/>
      <c r="AGD92" s="78"/>
      <c r="AGE92" s="78"/>
      <c r="AGF92" s="78"/>
      <c r="AGG92" s="78"/>
      <c r="AGH92" s="78"/>
      <c r="AGI92" s="78"/>
      <c r="AGJ92" s="78"/>
      <c r="AGK92" s="78"/>
      <c r="AGL92" s="78"/>
      <c r="AGM92" s="78"/>
      <c r="AGN92" s="78"/>
      <c r="AGO92" s="78"/>
      <c r="AGP92" s="78"/>
      <c r="AGQ92" s="78"/>
      <c r="AGR92" s="78"/>
      <c r="AGS92" s="78"/>
      <c r="AGT92" s="78"/>
      <c r="AGU92" s="78"/>
      <c r="AGV92" s="78"/>
      <c r="AGW92" s="78"/>
      <c r="AGX92" s="78"/>
      <c r="AGY92" s="78"/>
      <c r="AGZ92" s="78"/>
      <c r="AHA92" s="78"/>
      <c r="AHB92" s="78"/>
      <c r="AHC92" s="78"/>
      <c r="AHD92" s="78"/>
      <c r="AHE92" s="78"/>
      <c r="AHF92" s="78"/>
      <c r="AHG92" s="78"/>
      <c r="AHH92" s="78"/>
      <c r="AHI92" s="78"/>
      <c r="AHJ92" s="78"/>
      <c r="AHK92" s="78"/>
      <c r="AHL92" s="78"/>
      <c r="AHM92" s="78"/>
      <c r="AHN92" s="78"/>
      <c r="AHO92" s="78"/>
      <c r="AHP92" s="78"/>
      <c r="AHQ92" s="78"/>
      <c r="AHR92" s="78"/>
      <c r="AHS92" s="78"/>
      <c r="AHT92" s="78"/>
      <c r="AHU92" s="78"/>
      <c r="AHV92" s="78"/>
      <c r="AHW92" s="78"/>
      <c r="AHX92" s="78"/>
      <c r="AHY92" s="78"/>
      <c r="AHZ92" s="78"/>
      <c r="AIA92" s="78"/>
      <c r="AIB92" s="78"/>
      <c r="AIC92" s="78"/>
      <c r="AID92" s="78"/>
      <c r="AIE92" s="78"/>
      <c r="AIF92" s="78"/>
      <c r="AIG92" s="78"/>
      <c r="AIH92" s="78"/>
      <c r="AII92" s="78"/>
      <c r="AIJ92" s="78"/>
      <c r="AIK92" s="78"/>
      <c r="AIL92" s="78"/>
      <c r="AIM92" s="78"/>
      <c r="AIN92" s="78"/>
      <c r="AIO92" s="78"/>
      <c r="AIP92" s="78"/>
      <c r="AIQ92" s="78"/>
      <c r="AIR92" s="78"/>
      <c r="AIS92" s="78"/>
      <c r="AIT92" s="78"/>
      <c r="AIU92" s="78"/>
      <c r="AIV92" s="78"/>
      <c r="AIW92" s="78"/>
      <c r="AIX92" s="78"/>
      <c r="AIY92" s="78"/>
      <c r="AIZ92" s="78"/>
      <c r="AJA92" s="78"/>
      <c r="AJB92" s="78"/>
      <c r="AJC92" s="78"/>
      <c r="AJD92" s="78"/>
      <c r="AJE92" s="78"/>
      <c r="AJF92" s="78"/>
      <c r="AJG92" s="78"/>
      <c r="AJH92" s="78"/>
      <c r="AJI92" s="78"/>
      <c r="AJJ92" s="78"/>
      <c r="AJK92" s="78"/>
      <c r="AJL92" s="78"/>
      <c r="AJM92" s="78"/>
      <c r="AJN92" s="78"/>
      <c r="AJO92" s="78"/>
      <c r="AJP92" s="78"/>
      <c r="AJQ92" s="78"/>
      <c r="AJR92" s="78"/>
      <c r="AJS92" s="78"/>
      <c r="AJT92" s="78"/>
      <c r="AJU92" s="78"/>
      <c r="AJV92" s="78"/>
      <c r="AJW92" s="78"/>
      <c r="AJX92" s="78"/>
      <c r="AJY92" s="78"/>
      <c r="AJZ92" s="78"/>
      <c r="AKA92" s="78"/>
      <c r="AKB92" s="78"/>
      <c r="AKC92" s="78"/>
      <c r="AKD92" s="78"/>
      <c r="AKE92" s="78"/>
      <c r="AKF92" s="78"/>
      <c r="AKG92" s="78"/>
      <c r="AKH92" s="78"/>
      <c r="AKI92" s="78"/>
      <c r="AKJ92" s="78"/>
      <c r="AKK92" s="78"/>
      <c r="AKL92" s="78"/>
      <c r="AKM92" s="78"/>
      <c r="AKN92" s="78"/>
      <c r="AKO92" s="78"/>
      <c r="AKP92" s="78"/>
      <c r="AKQ92" s="78"/>
      <c r="AKR92" s="78"/>
      <c r="AKS92" s="78"/>
      <c r="AKT92" s="78"/>
      <c r="AKU92" s="78"/>
      <c r="AKV92" s="78"/>
      <c r="AKW92" s="78"/>
      <c r="AKX92" s="78"/>
      <c r="AKY92" s="78"/>
      <c r="AKZ92" s="78"/>
      <c r="ALA92" s="78"/>
      <c r="ALB92" s="78"/>
      <c r="ALC92" s="78"/>
      <c r="ALD92" s="78"/>
      <c r="ALE92" s="78"/>
      <c r="ALF92" s="78"/>
      <c r="ALG92" s="78"/>
      <c r="ALH92" s="78"/>
      <c r="ALI92" s="78"/>
      <c r="ALJ92" s="78"/>
      <c r="ALK92" s="78"/>
      <c r="ALL92" s="78"/>
      <c r="ALM92" s="78"/>
      <c r="ALN92" s="78"/>
      <c r="ALO92" s="78"/>
      <c r="ALP92" s="78"/>
      <c r="ALQ92" s="78"/>
      <c r="ALR92" s="78"/>
      <c r="ALS92" s="78"/>
      <c r="ALT92" s="78"/>
      <c r="ALU92" s="78"/>
      <c r="ALV92" s="78"/>
      <c r="ALW92" s="78"/>
      <c r="ALX92" s="78"/>
      <c r="ALY92" s="78"/>
      <c r="ALZ92" s="78"/>
      <c r="AMA92" s="78"/>
      <c r="AMB92" s="78"/>
      <c r="AMC92" s="78"/>
      <c r="AMD92" s="78"/>
      <c r="AME92" s="78"/>
      <c r="AMF92" s="78"/>
      <c r="AMG92" s="78"/>
      <c r="AMH92" s="78"/>
      <c r="AMI92" s="78"/>
      <c r="AMJ92" s="78"/>
    </row>
    <row r="93" spans="1:1024" s="77" customFormat="1" ht="25.5" outlineLevel="1" x14ac:dyDescent="0.2">
      <c r="A93" s="86" t="s">
        <v>861</v>
      </c>
      <c r="B93" s="86" t="s">
        <v>480</v>
      </c>
      <c r="C93" s="86" t="s">
        <v>17</v>
      </c>
      <c r="D93" s="218" t="s">
        <v>509</v>
      </c>
      <c r="E93" s="81" t="s">
        <v>94</v>
      </c>
      <c r="F93" s="82">
        <v>2</v>
      </c>
      <c r="G93" s="538">
        <v>0</v>
      </c>
      <c r="H93" s="83">
        <f t="shared" ref="H93:H94" si="25">(G93*0.2223)+G93</f>
        <v>0</v>
      </c>
      <c r="I93" s="199">
        <f t="shared" ref="I93" si="26">(F93*H93)</f>
        <v>0</v>
      </c>
    </row>
    <row r="94" spans="1:1024" s="77" customFormat="1" ht="25.5" outlineLevel="1" x14ac:dyDescent="0.2">
      <c r="A94" s="86" t="s">
        <v>862</v>
      </c>
      <c r="B94" s="86" t="s">
        <v>758</v>
      </c>
      <c r="C94" s="86" t="s">
        <v>24</v>
      </c>
      <c r="D94" s="218" t="s">
        <v>511</v>
      </c>
      <c r="E94" s="81" t="s">
        <v>94</v>
      </c>
      <c r="F94" s="82">
        <v>1</v>
      </c>
      <c r="G94" s="538">
        <v>0</v>
      </c>
      <c r="H94" s="83">
        <f t="shared" si="25"/>
        <v>0</v>
      </c>
      <c r="I94" s="199">
        <f>(F94*H94)</f>
        <v>0</v>
      </c>
    </row>
    <row r="95" spans="1:1024" s="80" customFormat="1" ht="18.75" customHeight="1" outlineLevel="1" x14ac:dyDescent="0.2">
      <c r="A95" s="96" t="s">
        <v>863</v>
      </c>
      <c r="B95" s="96"/>
      <c r="C95" s="96"/>
      <c r="D95" s="95" t="s">
        <v>768</v>
      </c>
      <c r="E95" s="97"/>
      <c r="F95" s="82"/>
      <c r="G95" s="538"/>
      <c r="H95" s="84"/>
      <c r="I95" s="84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  <c r="IW95" s="78"/>
      <c r="IX95" s="78"/>
      <c r="IY95" s="78"/>
      <c r="IZ95" s="78"/>
      <c r="JA95" s="78"/>
      <c r="JB95" s="78"/>
      <c r="JC95" s="78"/>
      <c r="JD95" s="78"/>
      <c r="JE95" s="78"/>
      <c r="JF95" s="78"/>
      <c r="JG95" s="78"/>
      <c r="JH95" s="78"/>
      <c r="JI95" s="78"/>
      <c r="JJ95" s="78"/>
      <c r="JK95" s="78"/>
      <c r="JL95" s="78"/>
      <c r="JM95" s="78"/>
      <c r="JN95" s="78"/>
      <c r="JO95" s="78"/>
      <c r="JP95" s="78"/>
      <c r="JQ95" s="78"/>
      <c r="JR95" s="78"/>
      <c r="JS95" s="78"/>
      <c r="JT95" s="78"/>
      <c r="JU95" s="78"/>
      <c r="JV95" s="78"/>
      <c r="JW95" s="78"/>
      <c r="JX95" s="78"/>
      <c r="JY95" s="78"/>
      <c r="JZ95" s="78"/>
      <c r="KA95" s="78"/>
      <c r="KB95" s="78"/>
      <c r="KC95" s="78"/>
      <c r="KD95" s="78"/>
      <c r="KE95" s="78"/>
      <c r="KF95" s="78"/>
      <c r="KG95" s="78"/>
      <c r="KH95" s="78"/>
      <c r="KI95" s="78"/>
      <c r="KJ95" s="78"/>
      <c r="KK95" s="78"/>
      <c r="KL95" s="78"/>
      <c r="KM95" s="78"/>
      <c r="KN95" s="78"/>
      <c r="KO95" s="78"/>
      <c r="KP95" s="78"/>
      <c r="KQ95" s="78"/>
      <c r="KR95" s="78"/>
      <c r="KS95" s="78"/>
      <c r="KT95" s="78"/>
      <c r="KU95" s="78"/>
      <c r="KV95" s="78"/>
      <c r="KW95" s="78"/>
      <c r="KX95" s="78"/>
      <c r="KY95" s="78"/>
      <c r="KZ95" s="78"/>
      <c r="LA95" s="78"/>
      <c r="LB95" s="78"/>
      <c r="LC95" s="78"/>
      <c r="LD95" s="78"/>
      <c r="LE95" s="78"/>
      <c r="LF95" s="78"/>
      <c r="LG95" s="78"/>
      <c r="LH95" s="78"/>
      <c r="LI95" s="78"/>
      <c r="LJ95" s="78"/>
      <c r="LK95" s="78"/>
      <c r="LL95" s="78"/>
      <c r="LM95" s="78"/>
      <c r="LN95" s="78"/>
      <c r="LO95" s="78"/>
      <c r="LP95" s="78"/>
      <c r="LQ95" s="78"/>
      <c r="LR95" s="78"/>
      <c r="LS95" s="78"/>
      <c r="LT95" s="78"/>
      <c r="LU95" s="78"/>
      <c r="LV95" s="78"/>
      <c r="LW95" s="78"/>
      <c r="LX95" s="78"/>
      <c r="LY95" s="78"/>
      <c r="LZ95" s="78"/>
      <c r="MA95" s="78"/>
      <c r="MB95" s="78"/>
      <c r="MC95" s="78"/>
      <c r="MD95" s="78"/>
      <c r="ME95" s="78"/>
      <c r="MF95" s="78"/>
      <c r="MG95" s="78"/>
      <c r="MH95" s="78"/>
      <c r="MI95" s="78"/>
      <c r="MJ95" s="78"/>
      <c r="MK95" s="78"/>
      <c r="ML95" s="78"/>
      <c r="MM95" s="78"/>
      <c r="MN95" s="78"/>
      <c r="MO95" s="78"/>
      <c r="MP95" s="78"/>
      <c r="MQ95" s="78"/>
      <c r="MR95" s="78"/>
      <c r="MS95" s="78"/>
      <c r="MT95" s="78"/>
      <c r="MU95" s="78"/>
      <c r="MV95" s="78"/>
      <c r="MW95" s="78"/>
      <c r="MX95" s="78"/>
      <c r="MY95" s="78"/>
      <c r="MZ95" s="78"/>
      <c r="NA95" s="78"/>
      <c r="NB95" s="78"/>
      <c r="NC95" s="78"/>
      <c r="ND95" s="78"/>
      <c r="NE95" s="78"/>
      <c r="NF95" s="78"/>
      <c r="NG95" s="78"/>
      <c r="NH95" s="78"/>
      <c r="NI95" s="78"/>
      <c r="NJ95" s="78"/>
      <c r="NK95" s="78"/>
      <c r="NL95" s="78"/>
      <c r="NM95" s="78"/>
      <c r="NN95" s="78"/>
      <c r="NO95" s="78"/>
      <c r="NP95" s="78"/>
      <c r="NQ95" s="78"/>
      <c r="NR95" s="78"/>
      <c r="NS95" s="78"/>
      <c r="NT95" s="78"/>
      <c r="NU95" s="78"/>
      <c r="NV95" s="78"/>
      <c r="NW95" s="78"/>
      <c r="NX95" s="78"/>
      <c r="NY95" s="78"/>
      <c r="NZ95" s="78"/>
      <c r="OA95" s="78"/>
      <c r="OB95" s="78"/>
      <c r="OC95" s="78"/>
      <c r="OD95" s="78"/>
      <c r="OE95" s="78"/>
      <c r="OF95" s="78"/>
      <c r="OG95" s="78"/>
      <c r="OH95" s="78"/>
      <c r="OI95" s="78"/>
      <c r="OJ95" s="78"/>
      <c r="OK95" s="78"/>
      <c r="OL95" s="78"/>
      <c r="OM95" s="78"/>
      <c r="ON95" s="78"/>
      <c r="OO95" s="78"/>
      <c r="OP95" s="78"/>
      <c r="OQ95" s="78"/>
      <c r="OR95" s="78"/>
      <c r="OS95" s="78"/>
      <c r="OT95" s="78"/>
      <c r="OU95" s="78"/>
      <c r="OV95" s="78"/>
      <c r="OW95" s="78"/>
      <c r="OX95" s="78"/>
      <c r="OY95" s="78"/>
      <c r="OZ95" s="78"/>
      <c r="PA95" s="78"/>
      <c r="PB95" s="78"/>
      <c r="PC95" s="78"/>
      <c r="PD95" s="78"/>
      <c r="PE95" s="78"/>
      <c r="PF95" s="78"/>
      <c r="PG95" s="78"/>
      <c r="PH95" s="78"/>
      <c r="PI95" s="78"/>
      <c r="PJ95" s="78"/>
      <c r="PK95" s="78"/>
      <c r="PL95" s="78"/>
      <c r="PM95" s="78"/>
      <c r="PN95" s="78"/>
      <c r="PO95" s="78"/>
      <c r="PP95" s="78"/>
      <c r="PQ95" s="78"/>
      <c r="PR95" s="78"/>
      <c r="PS95" s="78"/>
      <c r="PT95" s="78"/>
      <c r="PU95" s="78"/>
      <c r="PV95" s="78"/>
      <c r="PW95" s="78"/>
      <c r="PX95" s="78"/>
      <c r="PY95" s="78"/>
      <c r="PZ95" s="78"/>
      <c r="QA95" s="78"/>
      <c r="QB95" s="78"/>
      <c r="QC95" s="78"/>
      <c r="QD95" s="78"/>
      <c r="QE95" s="78"/>
      <c r="QF95" s="78"/>
      <c r="QG95" s="78"/>
      <c r="QH95" s="78"/>
      <c r="QI95" s="78"/>
      <c r="QJ95" s="78"/>
      <c r="QK95" s="78"/>
      <c r="QL95" s="78"/>
      <c r="QM95" s="78"/>
      <c r="QN95" s="78"/>
      <c r="QO95" s="78"/>
      <c r="QP95" s="78"/>
      <c r="QQ95" s="78"/>
      <c r="QR95" s="78"/>
      <c r="QS95" s="78"/>
      <c r="QT95" s="78"/>
      <c r="QU95" s="78"/>
      <c r="QV95" s="78"/>
      <c r="QW95" s="78"/>
      <c r="QX95" s="78"/>
      <c r="QY95" s="78"/>
      <c r="QZ95" s="78"/>
      <c r="RA95" s="78"/>
      <c r="RB95" s="78"/>
      <c r="RC95" s="78"/>
      <c r="RD95" s="78"/>
      <c r="RE95" s="78"/>
      <c r="RF95" s="78"/>
      <c r="RG95" s="78"/>
      <c r="RH95" s="78"/>
      <c r="RI95" s="78"/>
      <c r="RJ95" s="78"/>
      <c r="RK95" s="78"/>
      <c r="RL95" s="78"/>
      <c r="RM95" s="78"/>
      <c r="RN95" s="78"/>
      <c r="RO95" s="78"/>
      <c r="RP95" s="78"/>
      <c r="RQ95" s="78"/>
      <c r="RR95" s="78"/>
      <c r="RS95" s="78"/>
      <c r="RT95" s="78"/>
      <c r="RU95" s="78"/>
      <c r="RV95" s="78"/>
      <c r="RW95" s="78"/>
      <c r="RX95" s="78"/>
      <c r="RY95" s="78"/>
      <c r="RZ95" s="78"/>
      <c r="SA95" s="78"/>
      <c r="SB95" s="78"/>
      <c r="SC95" s="78"/>
      <c r="SD95" s="78"/>
      <c r="SE95" s="78"/>
      <c r="SF95" s="78"/>
      <c r="SG95" s="78"/>
      <c r="SH95" s="78"/>
      <c r="SI95" s="78"/>
      <c r="SJ95" s="78"/>
      <c r="SK95" s="78"/>
      <c r="SL95" s="78"/>
      <c r="SM95" s="78"/>
      <c r="SN95" s="78"/>
      <c r="SO95" s="78"/>
      <c r="SP95" s="78"/>
      <c r="SQ95" s="78"/>
      <c r="SR95" s="78"/>
      <c r="SS95" s="78"/>
      <c r="ST95" s="78"/>
      <c r="SU95" s="78"/>
      <c r="SV95" s="78"/>
      <c r="SW95" s="78"/>
      <c r="SX95" s="78"/>
      <c r="SY95" s="78"/>
      <c r="SZ95" s="78"/>
      <c r="TA95" s="78"/>
      <c r="TB95" s="78"/>
      <c r="TC95" s="78"/>
      <c r="TD95" s="78"/>
      <c r="TE95" s="78"/>
      <c r="TF95" s="78"/>
      <c r="TG95" s="78"/>
      <c r="TH95" s="78"/>
      <c r="TI95" s="78"/>
      <c r="TJ95" s="78"/>
      <c r="TK95" s="78"/>
      <c r="TL95" s="78"/>
      <c r="TM95" s="78"/>
      <c r="TN95" s="78"/>
      <c r="TO95" s="78"/>
      <c r="TP95" s="78"/>
      <c r="TQ95" s="78"/>
      <c r="TR95" s="78"/>
      <c r="TS95" s="78"/>
      <c r="TT95" s="78"/>
      <c r="TU95" s="78"/>
      <c r="TV95" s="78"/>
      <c r="TW95" s="78"/>
      <c r="TX95" s="78"/>
      <c r="TY95" s="78"/>
      <c r="TZ95" s="78"/>
      <c r="UA95" s="78"/>
      <c r="UB95" s="78"/>
      <c r="UC95" s="78"/>
      <c r="UD95" s="78"/>
      <c r="UE95" s="78"/>
      <c r="UF95" s="78"/>
      <c r="UG95" s="78"/>
      <c r="UH95" s="78"/>
      <c r="UI95" s="78"/>
      <c r="UJ95" s="78"/>
      <c r="UK95" s="78"/>
      <c r="UL95" s="78"/>
      <c r="UM95" s="78"/>
      <c r="UN95" s="78"/>
      <c r="UO95" s="78"/>
      <c r="UP95" s="78"/>
      <c r="UQ95" s="78"/>
      <c r="UR95" s="78"/>
      <c r="US95" s="78"/>
      <c r="UT95" s="78"/>
      <c r="UU95" s="78"/>
      <c r="UV95" s="78"/>
      <c r="UW95" s="78"/>
      <c r="UX95" s="78"/>
      <c r="UY95" s="78"/>
      <c r="UZ95" s="78"/>
      <c r="VA95" s="78"/>
      <c r="VB95" s="78"/>
      <c r="VC95" s="78"/>
      <c r="VD95" s="78"/>
      <c r="VE95" s="78"/>
      <c r="VF95" s="78"/>
      <c r="VG95" s="78"/>
      <c r="VH95" s="78"/>
      <c r="VI95" s="78"/>
      <c r="VJ95" s="78"/>
      <c r="VK95" s="78"/>
      <c r="VL95" s="78"/>
      <c r="VM95" s="78"/>
      <c r="VN95" s="78"/>
      <c r="VO95" s="78"/>
      <c r="VP95" s="78"/>
      <c r="VQ95" s="78"/>
      <c r="VR95" s="78"/>
      <c r="VS95" s="78"/>
      <c r="VT95" s="78"/>
      <c r="VU95" s="78"/>
      <c r="VV95" s="78"/>
      <c r="VW95" s="78"/>
      <c r="VX95" s="78"/>
      <c r="VY95" s="78"/>
      <c r="VZ95" s="78"/>
      <c r="WA95" s="78"/>
      <c r="WB95" s="78"/>
      <c r="WC95" s="78"/>
      <c r="WD95" s="78"/>
      <c r="WE95" s="78"/>
      <c r="WF95" s="78"/>
      <c r="WG95" s="78"/>
      <c r="WH95" s="78"/>
      <c r="WI95" s="78"/>
      <c r="WJ95" s="78"/>
      <c r="WK95" s="78"/>
      <c r="WL95" s="78"/>
      <c r="WM95" s="78"/>
      <c r="WN95" s="78"/>
      <c r="WO95" s="78"/>
      <c r="WP95" s="78"/>
      <c r="WQ95" s="78"/>
      <c r="WR95" s="78"/>
      <c r="WS95" s="78"/>
      <c r="WT95" s="78"/>
      <c r="WU95" s="78"/>
      <c r="WV95" s="78"/>
      <c r="WW95" s="78"/>
      <c r="WX95" s="78"/>
      <c r="WY95" s="78"/>
      <c r="WZ95" s="78"/>
      <c r="XA95" s="78"/>
      <c r="XB95" s="78"/>
      <c r="XC95" s="78"/>
      <c r="XD95" s="78"/>
      <c r="XE95" s="78"/>
      <c r="XF95" s="78"/>
      <c r="XG95" s="78"/>
      <c r="XH95" s="78"/>
      <c r="XI95" s="78"/>
      <c r="XJ95" s="78"/>
      <c r="XK95" s="78"/>
      <c r="XL95" s="78"/>
      <c r="XM95" s="78"/>
      <c r="XN95" s="78"/>
      <c r="XO95" s="78"/>
      <c r="XP95" s="78"/>
      <c r="XQ95" s="78"/>
      <c r="XR95" s="78"/>
      <c r="XS95" s="78"/>
      <c r="XT95" s="78"/>
      <c r="XU95" s="78"/>
      <c r="XV95" s="78"/>
      <c r="XW95" s="78"/>
      <c r="XX95" s="78"/>
      <c r="XY95" s="78"/>
      <c r="XZ95" s="78"/>
      <c r="YA95" s="78"/>
      <c r="YB95" s="78"/>
      <c r="YC95" s="78"/>
      <c r="YD95" s="78"/>
      <c r="YE95" s="78"/>
      <c r="YF95" s="78"/>
      <c r="YG95" s="78"/>
      <c r="YH95" s="78"/>
      <c r="YI95" s="78"/>
      <c r="YJ95" s="78"/>
      <c r="YK95" s="78"/>
      <c r="YL95" s="78"/>
      <c r="YM95" s="78"/>
      <c r="YN95" s="78"/>
      <c r="YO95" s="78"/>
      <c r="YP95" s="78"/>
      <c r="YQ95" s="78"/>
      <c r="YR95" s="78"/>
      <c r="YS95" s="78"/>
      <c r="YT95" s="78"/>
      <c r="YU95" s="78"/>
      <c r="YV95" s="78"/>
      <c r="YW95" s="78"/>
      <c r="YX95" s="78"/>
      <c r="YY95" s="78"/>
      <c r="YZ95" s="78"/>
      <c r="ZA95" s="78"/>
      <c r="ZB95" s="78"/>
      <c r="ZC95" s="78"/>
      <c r="ZD95" s="78"/>
      <c r="ZE95" s="78"/>
      <c r="ZF95" s="78"/>
      <c r="ZG95" s="78"/>
      <c r="ZH95" s="78"/>
      <c r="ZI95" s="78"/>
      <c r="ZJ95" s="78"/>
      <c r="ZK95" s="78"/>
      <c r="ZL95" s="78"/>
      <c r="ZM95" s="78"/>
      <c r="ZN95" s="78"/>
      <c r="ZO95" s="78"/>
      <c r="ZP95" s="78"/>
      <c r="ZQ95" s="78"/>
      <c r="ZR95" s="78"/>
      <c r="ZS95" s="78"/>
      <c r="ZT95" s="78"/>
      <c r="ZU95" s="78"/>
      <c r="ZV95" s="78"/>
      <c r="ZW95" s="78"/>
      <c r="ZX95" s="78"/>
      <c r="ZY95" s="78"/>
      <c r="ZZ95" s="78"/>
      <c r="AAA95" s="78"/>
      <c r="AAB95" s="78"/>
      <c r="AAC95" s="78"/>
      <c r="AAD95" s="78"/>
      <c r="AAE95" s="78"/>
      <c r="AAF95" s="78"/>
      <c r="AAG95" s="78"/>
      <c r="AAH95" s="78"/>
      <c r="AAI95" s="78"/>
      <c r="AAJ95" s="78"/>
      <c r="AAK95" s="78"/>
      <c r="AAL95" s="78"/>
      <c r="AAM95" s="78"/>
      <c r="AAN95" s="78"/>
      <c r="AAO95" s="78"/>
      <c r="AAP95" s="78"/>
      <c r="AAQ95" s="78"/>
      <c r="AAR95" s="78"/>
      <c r="AAS95" s="78"/>
      <c r="AAT95" s="78"/>
      <c r="AAU95" s="78"/>
      <c r="AAV95" s="78"/>
      <c r="AAW95" s="78"/>
      <c r="AAX95" s="78"/>
      <c r="AAY95" s="78"/>
      <c r="AAZ95" s="78"/>
      <c r="ABA95" s="78"/>
      <c r="ABB95" s="78"/>
      <c r="ABC95" s="78"/>
      <c r="ABD95" s="78"/>
      <c r="ABE95" s="78"/>
      <c r="ABF95" s="78"/>
      <c r="ABG95" s="78"/>
      <c r="ABH95" s="78"/>
      <c r="ABI95" s="78"/>
      <c r="ABJ95" s="78"/>
      <c r="ABK95" s="78"/>
      <c r="ABL95" s="78"/>
      <c r="ABM95" s="78"/>
      <c r="ABN95" s="78"/>
      <c r="ABO95" s="78"/>
      <c r="ABP95" s="78"/>
      <c r="ABQ95" s="78"/>
      <c r="ABR95" s="78"/>
      <c r="ABS95" s="78"/>
      <c r="ABT95" s="78"/>
      <c r="ABU95" s="78"/>
      <c r="ABV95" s="78"/>
      <c r="ABW95" s="78"/>
      <c r="ABX95" s="78"/>
      <c r="ABY95" s="78"/>
      <c r="ABZ95" s="78"/>
      <c r="ACA95" s="78"/>
      <c r="ACB95" s="78"/>
      <c r="ACC95" s="78"/>
      <c r="ACD95" s="78"/>
      <c r="ACE95" s="78"/>
      <c r="ACF95" s="78"/>
      <c r="ACG95" s="78"/>
      <c r="ACH95" s="78"/>
      <c r="ACI95" s="78"/>
      <c r="ACJ95" s="78"/>
      <c r="ACK95" s="78"/>
      <c r="ACL95" s="78"/>
      <c r="ACM95" s="78"/>
      <c r="ACN95" s="78"/>
      <c r="ACO95" s="78"/>
      <c r="ACP95" s="78"/>
      <c r="ACQ95" s="78"/>
      <c r="ACR95" s="78"/>
      <c r="ACS95" s="78"/>
      <c r="ACT95" s="78"/>
      <c r="ACU95" s="78"/>
      <c r="ACV95" s="78"/>
      <c r="ACW95" s="78"/>
      <c r="ACX95" s="78"/>
      <c r="ACY95" s="78"/>
      <c r="ACZ95" s="78"/>
      <c r="ADA95" s="78"/>
      <c r="ADB95" s="78"/>
      <c r="ADC95" s="78"/>
      <c r="ADD95" s="78"/>
      <c r="ADE95" s="78"/>
      <c r="ADF95" s="78"/>
      <c r="ADG95" s="78"/>
      <c r="ADH95" s="78"/>
      <c r="ADI95" s="78"/>
      <c r="ADJ95" s="78"/>
      <c r="ADK95" s="78"/>
      <c r="ADL95" s="78"/>
      <c r="ADM95" s="78"/>
      <c r="ADN95" s="78"/>
      <c r="ADO95" s="78"/>
      <c r="ADP95" s="78"/>
      <c r="ADQ95" s="78"/>
      <c r="ADR95" s="78"/>
      <c r="ADS95" s="78"/>
      <c r="ADT95" s="78"/>
      <c r="ADU95" s="78"/>
      <c r="ADV95" s="78"/>
      <c r="ADW95" s="78"/>
      <c r="ADX95" s="78"/>
      <c r="ADY95" s="78"/>
      <c r="ADZ95" s="78"/>
      <c r="AEA95" s="78"/>
      <c r="AEB95" s="78"/>
      <c r="AEC95" s="78"/>
      <c r="AED95" s="78"/>
      <c r="AEE95" s="78"/>
      <c r="AEF95" s="78"/>
      <c r="AEG95" s="78"/>
      <c r="AEH95" s="78"/>
      <c r="AEI95" s="78"/>
      <c r="AEJ95" s="78"/>
      <c r="AEK95" s="78"/>
      <c r="AEL95" s="78"/>
      <c r="AEM95" s="78"/>
      <c r="AEN95" s="78"/>
      <c r="AEO95" s="78"/>
      <c r="AEP95" s="78"/>
      <c r="AEQ95" s="78"/>
      <c r="AER95" s="78"/>
      <c r="AES95" s="78"/>
      <c r="AET95" s="78"/>
      <c r="AEU95" s="78"/>
      <c r="AEV95" s="78"/>
      <c r="AEW95" s="78"/>
      <c r="AEX95" s="78"/>
      <c r="AEY95" s="78"/>
      <c r="AEZ95" s="78"/>
      <c r="AFA95" s="78"/>
      <c r="AFB95" s="78"/>
      <c r="AFC95" s="78"/>
      <c r="AFD95" s="78"/>
      <c r="AFE95" s="78"/>
      <c r="AFF95" s="78"/>
      <c r="AFG95" s="78"/>
      <c r="AFH95" s="78"/>
      <c r="AFI95" s="78"/>
      <c r="AFJ95" s="78"/>
      <c r="AFK95" s="78"/>
      <c r="AFL95" s="78"/>
      <c r="AFM95" s="78"/>
      <c r="AFN95" s="78"/>
      <c r="AFO95" s="78"/>
      <c r="AFP95" s="78"/>
      <c r="AFQ95" s="78"/>
      <c r="AFR95" s="78"/>
      <c r="AFS95" s="78"/>
      <c r="AFT95" s="78"/>
      <c r="AFU95" s="78"/>
      <c r="AFV95" s="78"/>
      <c r="AFW95" s="78"/>
      <c r="AFX95" s="78"/>
      <c r="AFY95" s="78"/>
      <c r="AFZ95" s="78"/>
      <c r="AGA95" s="78"/>
      <c r="AGB95" s="78"/>
      <c r="AGC95" s="78"/>
      <c r="AGD95" s="78"/>
      <c r="AGE95" s="78"/>
      <c r="AGF95" s="78"/>
      <c r="AGG95" s="78"/>
      <c r="AGH95" s="78"/>
      <c r="AGI95" s="78"/>
      <c r="AGJ95" s="78"/>
      <c r="AGK95" s="78"/>
      <c r="AGL95" s="78"/>
      <c r="AGM95" s="78"/>
      <c r="AGN95" s="78"/>
      <c r="AGO95" s="78"/>
      <c r="AGP95" s="78"/>
      <c r="AGQ95" s="78"/>
      <c r="AGR95" s="78"/>
      <c r="AGS95" s="78"/>
      <c r="AGT95" s="78"/>
      <c r="AGU95" s="78"/>
      <c r="AGV95" s="78"/>
      <c r="AGW95" s="78"/>
      <c r="AGX95" s="78"/>
      <c r="AGY95" s="78"/>
      <c r="AGZ95" s="78"/>
      <c r="AHA95" s="78"/>
      <c r="AHB95" s="78"/>
      <c r="AHC95" s="78"/>
      <c r="AHD95" s="78"/>
      <c r="AHE95" s="78"/>
      <c r="AHF95" s="78"/>
      <c r="AHG95" s="78"/>
      <c r="AHH95" s="78"/>
      <c r="AHI95" s="78"/>
      <c r="AHJ95" s="78"/>
      <c r="AHK95" s="78"/>
      <c r="AHL95" s="78"/>
      <c r="AHM95" s="78"/>
      <c r="AHN95" s="78"/>
      <c r="AHO95" s="78"/>
      <c r="AHP95" s="78"/>
      <c r="AHQ95" s="78"/>
      <c r="AHR95" s="78"/>
      <c r="AHS95" s="78"/>
      <c r="AHT95" s="78"/>
      <c r="AHU95" s="78"/>
      <c r="AHV95" s="78"/>
      <c r="AHW95" s="78"/>
      <c r="AHX95" s="78"/>
      <c r="AHY95" s="78"/>
      <c r="AHZ95" s="78"/>
      <c r="AIA95" s="78"/>
      <c r="AIB95" s="78"/>
      <c r="AIC95" s="78"/>
      <c r="AID95" s="78"/>
      <c r="AIE95" s="78"/>
      <c r="AIF95" s="78"/>
      <c r="AIG95" s="78"/>
      <c r="AIH95" s="78"/>
      <c r="AII95" s="78"/>
      <c r="AIJ95" s="78"/>
      <c r="AIK95" s="78"/>
      <c r="AIL95" s="78"/>
      <c r="AIM95" s="78"/>
      <c r="AIN95" s="78"/>
      <c r="AIO95" s="78"/>
      <c r="AIP95" s="78"/>
      <c r="AIQ95" s="78"/>
      <c r="AIR95" s="78"/>
      <c r="AIS95" s="78"/>
      <c r="AIT95" s="78"/>
      <c r="AIU95" s="78"/>
      <c r="AIV95" s="78"/>
      <c r="AIW95" s="78"/>
      <c r="AIX95" s="78"/>
      <c r="AIY95" s="78"/>
      <c r="AIZ95" s="78"/>
      <c r="AJA95" s="78"/>
      <c r="AJB95" s="78"/>
      <c r="AJC95" s="78"/>
      <c r="AJD95" s="78"/>
      <c r="AJE95" s="78"/>
      <c r="AJF95" s="78"/>
      <c r="AJG95" s="78"/>
      <c r="AJH95" s="78"/>
      <c r="AJI95" s="78"/>
      <c r="AJJ95" s="78"/>
      <c r="AJK95" s="78"/>
      <c r="AJL95" s="78"/>
      <c r="AJM95" s="78"/>
      <c r="AJN95" s="78"/>
      <c r="AJO95" s="78"/>
      <c r="AJP95" s="78"/>
      <c r="AJQ95" s="78"/>
      <c r="AJR95" s="78"/>
      <c r="AJS95" s="78"/>
      <c r="AJT95" s="78"/>
      <c r="AJU95" s="78"/>
      <c r="AJV95" s="78"/>
      <c r="AJW95" s="78"/>
      <c r="AJX95" s="78"/>
      <c r="AJY95" s="78"/>
      <c r="AJZ95" s="78"/>
      <c r="AKA95" s="78"/>
      <c r="AKB95" s="78"/>
      <c r="AKC95" s="78"/>
      <c r="AKD95" s="78"/>
      <c r="AKE95" s="78"/>
      <c r="AKF95" s="78"/>
      <c r="AKG95" s="78"/>
      <c r="AKH95" s="78"/>
      <c r="AKI95" s="78"/>
      <c r="AKJ95" s="78"/>
      <c r="AKK95" s="78"/>
      <c r="AKL95" s="78"/>
      <c r="AKM95" s="78"/>
      <c r="AKN95" s="78"/>
      <c r="AKO95" s="78"/>
      <c r="AKP95" s="78"/>
      <c r="AKQ95" s="78"/>
      <c r="AKR95" s="78"/>
      <c r="AKS95" s="78"/>
      <c r="AKT95" s="78"/>
      <c r="AKU95" s="78"/>
      <c r="AKV95" s="78"/>
      <c r="AKW95" s="78"/>
      <c r="AKX95" s="78"/>
      <c r="AKY95" s="78"/>
      <c r="AKZ95" s="78"/>
      <c r="ALA95" s="78"/>
      <c r="ALB95" s="78"/>
      <c r="ALC95" s="78"/>
      <c r="ALD95" s="78"/>
      <c r="ALE95" s="78"/>
      <c r="ALF95" s="78"/>
      <c r="ALG95" s="78"/>
      <c r="ALH95" s="78"/>
      <c r="ALI95" s="78"/>
      <c r="ALJ95" s="78"/>
      <c r="ALK95" s="78"/>
      <c r="ALL95" s="78"/>
      <c r="ALM95" s="78"/>
      <c r="ALN95" s="78"/>
      <c r="ALO95" s="78"/>
      <c r="ALP95" s="78"/>
      <c r="ALQ95" s="78"/>
      <c r="ALR95" s="78"/>
      <c r="ALS95" s="78"/>
      <c r="ALT95" s="78"/>
      <c r="ALU95" s="78"/>
      <c r="ALV95" s="78"/>
      <c r="ALW95" s="78"/>
      <c r="ALX95" s="78"/>
      <c r="ALY95" s="78"/>
      <c r="ALZ95" s="78"/>
      <c r="AMA95" s="78"/>
      <c r="AMB95" s="78"/>
      <c r="AMC95" s="78"/>
      <c r="AMD95" s="78"/>
      <c r="AME95" s="78"/>
      <c r="AMF95" s="78"/>
      <c r="AMG95" s="78"/>
      <c r="AMH95" s="78"/>
      <c r="AMI95" s="78"/>
      <c r="AMJ95" s="78"/>
    </row>
    <row r="96" spans="1:1024" s="77" customFormat="1" ht="38.25" outlineLevel="1" x14ac:dyDescent="0.2">
      <c r="A96" s="86" t="s">
        <v>864</v>
      </c>
      <c r="B96" s="86" t="s">
        <v>766</v>
      </c>
      <c r="C96" s="86" t="s">
        <v>24</v>
      </c>
      <c r="D96" s="218" t="s">
        <v>769</v>
      </c>
      <c r="E96" s="81" t="s">
        <v>94</v>
      </c>
      <c r="F96" s="82">
        <v>1</v>
      </c>
      <c r="G96" s="538">
        <v>0</v>
      </c>
      <c r="H96" s="83">
        <f t="shared" ref="H96:H105" si="27">(G96*0.2223)+G96</f>
        <v>0</v>
      </c>
      <c r="I96" s="199">
        <f t="shared" ref="I96:I97" si="28">(F96*H96)</f>
        <v>0</v>
      </c>
    </row>
    <row r="97" spans="1:1024" s="77" customFormat="1" ht="24.75" customHeight="1" outlineLevel="1" x14ac:dyDescent="0.2">
      <c r="A97" s="86" t="s">
        <v>865</v>
      </c>
      <c r="B97" s="86">
        <v>8970</v>
      </c>
      <c r="C97" s="86" t="s">
        <v>37</v>
      </c>
      <c r="D97" s="218" t="s">
        <v>149</v>
      </c>
      <c r="E97" s="86" t="s">
        <v>196</v>
      </c>
      <c r="F97" s="82">
        <v>1.17</v>
      </c>
      <c r="G97" s="538">
        <v>0</v>
      </c>
      <c r="H97" s="83">
        <f t="shared" si="27"/>
        <v>0</v>
      </c>
      <c r="I97" s="199">
        <f t="shared" si="28"/>
        <v>0</v>
      </c>
    </row>
    <row r="98" spans="1:1024" s="80" customFormat="1" ht="20.25" customHeight="1" outlineLevel="1" x14ac:dyDescent="0.2">
      <c r="A98" s="96" t="s">
        <v>41</v>
      </c>
      <c r="B98" s="97"/>
      <c r="C98" s="97"/>
      <c r="D98" s="95" t="s">
        <v>38</v>
      </c>
      <c r="E98" s="86"/>
      <c r="F98" s="82"/>
      <c r="G98" s="538"/>
      <c r="H98" s="84"/>
      <c r="I98" s="84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  <c r="IW98" s="78"/>
      <c r="IX98" s="78"/>
      <c r="IY98" s="78"/>
      <c r="IZ98" s="78"/>
      <c r="JA98" s="78"/>
      <c r="JB98" s="78"/>
      <c r="JC98" s="78"/>
      <c r="JD98" s="78"/>
      <c r="JE98" s="78"/>
      <c r="JF98" s="78"/>
      <c r="JG98" s="78"/>
      <c r="JH98" s="78"/>
      <c r="JI98" s="78"/>
      <c r="JJ98" s="78"/>
      <c r="JK98" s="78"/>
      <c r="JL98" s="78"/>
      <c r="JM98" s="78"/>
      <c r="JN98" s="78"/>
      <c r="JO98" s="78"/>
      <c r="JP98" s="78"/>
      <c r="JQ98" s="78"/>
      <c r="JR98" s="78"/>
      <c r="JS98" s="78"/>
      <c r="JT98" s="78"/>
      <c r="JU98" s="78"/>
      <c r="JV98" s="78"/>
      <c r="JW98" s="78"/>
      <c r="JX98" s="78"/>
      <c r="JY98" s="78"/>
      <c r="JZ98" s="78"/>
      <c r="KA98" s="78"/>
      <c r="KB98" s="78"/>
      <c r="KC98" s="78"/>
      <c r="KD98" s="78"/>
      <c r="KE98" s="78"/>
      <c r="KF98" s="78"/>
      <c r="KG98" s="78"/>
      <c r="KH98" s="78"/>
      <c r="KI98" s="78"/>
      <c r="KJ98" s="78"/>
      <c r="KK98" s="78"/>
      <c r="KL98" s="78"/>
      <c r="KM98" s="78"/>
      <c r="KN98" s="78"/>
      <c r="KO98" s="78"/>
      <c r="KP98" s="78"/>
      <c r="KQ98" s="78"/>
      <c r="KR98" s="78"/>
      <c r="KS98" s="78"/>
      <c r="KT98" s="78"/>
      <c r="KU98" s="78"/>
      <c r="KV98" s="78"/>
      <c r="KW98" s="78"/>
      <c r="KX98" s="78"/>
      <c r="KY98" s="78"/>
      <c r="KZ98" s="78"/>
      <c r="LA98" s="78"/>
      <c r="LB98" s="78"/>
      <c r="LC98" s="78"/>
      <c r="LD98" s="78"/>
      <c r="LE98" s="78"/>
      <c r="LF98" s="78"/>
      <c r="LG98" s="78"/>
      <c r="LH98" s="78"/>
      <c r="LI98" s="78"/>
      <c r="LJ98" s="78"/>
      <c r="LK98" s="78"/>
      <c r="LL98" s="78"/>
      <c r="LM98" s="78"/>
      <c r="LN98" s="78"/>
      <c r="LO98" s="78"/>
      <c r="LP98" s="78"/>
      <c r="LQ98" s="78"/>
      <c r="LR98" s="78"/>
      <c r="LS98" s="78"/>
      <c r="LT98" s="78"/>
      <c r="LU98" s="78"/>
      <c r="LV98" s="78"/>
      <c r="LW98" s="78"/>
      <c r="LX98" s="78"/>
      <c r="LY98" s="78"/>
      <c r="LZ98" s="78"/>
      <c r="MA98" s="78"/>
      <c r="MB98" s="78"/>
      <c r="MC98" s="78"/>
      <c r="MD98" s="78"/>
      <c r="ME98" s="78"/>
      <c r="MF98" s="78"/>
      <c r="MG98" s="78"/>
      <c r="MH98" s="78"/>
      <c r="MI98" s="78"/>
      <c r="MJ98" s="78"/>
      <c r="MK98" s="78"/>
      <c r="ML98" s="78"/>
      <c r="MM98" s="78"/>
      <c r="MN98" s="78"/>
      <c r="MO98" s="78"/>
      <c r="MP98" s="78"/>
      <c r="MQ98" s="78"/>
      <c r="MR98" s="78"/>
      <c r="MS98" s="78"/>
      <c r="MT98" s="78"/>
      <c r="MU98" s="78"/>
      <c r="MV98" s="78"/>
      <c r="MW98" s="78"/>
      <c r="MX98" s="78"/>
      <c r="MY98" s="78"/>
      <c r="MZ98" s="78"/>
      <c r="NA98" s="78"/>
      <c r="NB98" s="78"/>
      <c r="NC98" s="78"/>
      <c r="ND98" s="78"/>
      <c r="NE98" s="78"/>
      <c r="NF98" s="78"/>
      <c r="NG98" s="78"/>
      <c r="NH98" s="78"/>
      <c r="NI98" s="78"/>
      <c r="NJ98" s="78"/>
      <c r="NK98" s="78"/>
      <c r="NL98" s="78"/>
      <c r="NM98" s="78"/>
      <c r="NN98" s="78"/>
      <c r="NO98" s="78"/>
      <c r="NP98" s="78"/>
      <c r="NQ98" s="78"/>
      <c r="NR98" s="78"/>
      <c r="NS98" s="78"/>
      <c r="NT98" s="78"/>
      <c r="NU98" s="78"/>
      <c r="NV98" s="78"/>
      <c r="NW98" s="78"/>
      <c r="NX98" s="78"/>
      <c r="NY98" s="78"/>
      <c r="NZ98" s="78"/>
      <c r="OA98" s="78"/>
      <c r="OB98" s="78"/>
      <c r="OC98" s="78"/>
      <c r="OD98" s="78"/>
      <c r="OE98" s="78"/>
      <c r="OF98" s="78"/>
      <c r="OG98" s="78"/>
      <c r="OH98" s="78"/>
      <c r="OI98" s="78"/>
      <c r="OJ98" s="78"/>
      <c r="OK98" s="78"/>
      <c r="OL98" s="78"/>
      <c r="OM98" s="78"/>
      <c r="ON98" s="78"/>
      <c r="OO98" s="78"/>
      <c r="OP98" s="78"/>
      <c r="OQ98" s="78"/>
      <c r="OR98" s="78"/>
      <c r="OS98" s="78"/>
      <c r="OT98" s="78"/>
      <c r="OU98" s="78"/>
      <c r="OV98" s="78"/>
      <c r="OW98" s="78"/>
      <c r="OX98" s="78"/>
      <c r="OY98" s="78"/>
      <c r="OZ98" s="78"/>
      <c r="PA98" s="78"/>
      <c r="PB98" s="78"/>
      <c r="PC98" s="78"/>
      <c r="PD98" s="78"/>
      <c r="PE98" s="78"/>
      <c r="PF98" s="78"/>
      <c r="PG98" s="78"/>
      <c r="PH98" s="78"/>
      <c r="PI98" s="78"/>
      <c r="PJ98" s="78"/>
      <c r="PK98" s="78"/>
      <c r="PL98" s="78"/>
      <c r="PM98" s="78"/>
      <c r="PN98" s="78"/>
      <c r="PO98" s="78"/>
      <c r="PP98" s="78"/>
      <c r="PQ98" s="78"/>
      <c r="PR98" s="78"/>
      <c r="PS98" s="78"/>
      <c r="PT98" s="78"/>
      <c r="PU98" s="78"/>
      <c r="PV98" s="78"/>
      <c r="PW98" s="78"/>
      <c r="PX98" s="78"/>
      <c r="PY98" s="78"/>
      <c r="PZ98" s="78"/>
      <c r="QA98" s="78"/>
      <c r="QB98" s="78"/>
      <c r="QC98" s="78"/>
      <c r="QD98" s="78"/>
      <c r="QE98" s="78"/>
      <c r="QF98" s="78"/>
      <c r="QG98" s="78"/>
      <c r="QH98" s="78"/>
      <c r="QI98" s="78"/>
      <c r="QJ98" s="78"/>
      <c r="QK98" s="78"/>
      <c r="QL98" s="78"/>
      <c r="QM98" s="78"/>
      <c r="QN98" s="78"/>
      <c r="QO98" s="78"/>
      <c r="QP98" s="78"/>
      <c r="QQ98" s="78"/>
      <c r="QR98" s="78"/>
      <c r="QS98" s="78"/>
      <c r="QT98" s="78"/>
      <c r="QU98" s="78"/>
      <c r="QV98" s="78"/>
      <c r="QW98" s="78"/>
      <c r="QX98" s="78"/>
      <c r="QY98" s="78"/>
      <c r="QZ98" s="78"/>
      <c r="RA98" s="78"/>
      <c r="RB98" s="78"/>
      <c r="RC98" s="78"/>
      <c r="RD98" s="78"/>
      <c r="RE98" s="78"/>
      <c r="RF98" s="78"/>
      <c r="RG98" s="78"/>
      <c r="RH98" s="78"/>
      <c r="RI98" s="78"/>
      <c r="RJ98" s="78"/>
      <c r="RK98" s="78"/>
      <c r="RL98" s="78"/>
      <c r="RM98" s="78"/>
      <c r="RN98" s="78"/>
      <c r="RO98" s="78"/>
      <c r="RP98" s="78"/>
      <c r="RQ98" s="78"/>
      <c r="RR98" s="78"/>
      <c r="RS98" s="78"/>
      <c r="RT98" s="78"/>
      <c r="RU98" s="78"/>
      <c r="RV98" s="78"/>
      <c r="RW98" s="78"/>
      <c r="RX98" s="78"/>
      <c r="RY98" s="78"/>
      <c r="RZ98" s="78"/>
      <c r="SA98" s="78"/>
      <c r="SB98" s="78"/>
      <c r="SC98" s="78"/>
      <c r="SD98" s="78"/>
      <c r="SE98" s="78"/>
      <c r="SF98" s="78"/>
      <c r="SG98" s="78"/>
      <c r="SH98" s="78"/>
      <c r="SI98" s="78"/>
      <c r="SJ98" s="78"/>
      <c r="SK98" s="78"/>
      <c r="SL98" s="78"/>
      <c r="SM98" s="78"/>
      <c r="SN98" s="78"/>
      <c r="SO98" s="78"/>
      <c r="SP98" s="78"/>
      <c r="SQ98" s="78"/>
      <c r="SR98" s="78"/>
      <c r="SS98" s="78"/>
      <c r="ST98" s="78"/>
      <c r="SU98" s="78"/>
      <c r="SV98" s="78"/>
      <c r="SW98" s="78"/>
      <c r="SX98" s="78"/>
      <c r="SY98" s="78"/>
      <c r="SZ98" s="78"/>
      <c r="TA98" s="78"/>
      <c r="TB98" s="78"/>
      <c r="TC98" s="78"/>
      <c r="TD98" s="78"/>
      <c r="TE98" s="78"/>
      <c r="TF98" s="78"/>
      <c r="TG98" s="78"/>
      <c r="TH98" s="78"/>
      <c r="TI98" s="78"/>
      <c r="TJ98" s="78"/>
      <c r="TK98" s="78"/>
      <c r="TL98" s="78"/>
      <c r="TM98" s="78"/>
      <c r="TN98" s="78"/>
      <c r="TO98" s="78"/>
      <c r="TP98" s="78"/>
      <c r="TQ98" s="78"/>
      <c r="TR98" s="78"/>
      <c r="TS98" s="78"/>
      <c r="TT98" s="78"/>
      <c r="TU98" s="78"/>
      <c r="TV98" s="78"/>
      <c r="TW98" s="78"/>
      <c r="TX98" s="78"/>
      <c r="TY98" s="78"/>
      <c r="TZ98" s="78"/>
      <c r="UA98" s="78"/>
      <c r="UB98" s="78"/>
      <c r="UC98" s="78"/>
      <c r="UD98" s="78"/>
      <c r="UE98" s="78"/>
      <c r="UF98" s="78"/>
      <c r="UG98" s="78"/>
      <c r="UH98" s="78"/>
      <c r="UI98" s="78"/>
      <c r="UJ98" s="78"/>
      <c r="UK98" s="78"/>
      <c r="UL98" s="78"/>
      <c r="UM98" s="78"/>
      <c r="UN98" s="78"/>
      <c r="UO98" s="78"/>
      <c r="UP98" s="78"/>
      <c r="UQ98" s="78"/>
      <c r="UR98" s="78"/>
      <c r="US98" s="78"/>
      <c r="UT98" s="78"/>
      <c r="UU98" s="78"/>
      <c r="UV98" s="78"/>
      <c r="UW98" s="78"/>
      <c r="UX98" s="78"/>
      <c r="UY98" s="78"/>
      <c r="UZ98" s="78"/>
      <c r="VA98" s="78"/>
      <c r="VB98" s="78"/>
      <c r="VC98" s="78"/>
      <c r="VD98" s="78"/>
      <c r="VE98" s="78"/>
      <c r="VF98" s="78"/>
      <c r="VG98" s="78"/>
      <c r="VH98" s="78"/>
      <c r="VI98" s="78"/>
      <c r="VJ98" s="78"/>
      <c r="VK98" s="78"/>
      <c r="VL98" s="78"/>
      <c r="VM98" s="78"/>
      <c r="VN98" s="78"/>
      <c r="VO98" s="78"/>
      <c r="VP98" s="78"/>
      <c r="VQ98" s="78"/>
      <c r="VR98" s="78"/>
      <c r="VS98" s="78"/>
      <c r="VT98" s="78"/>
      <c r="VU98" s="78"/>
      <c r="VV98" s="78"/>
      <c r="VW98" s="78"/>
      <c r="VX98" s="78"/>
      <c r="VY98" s="78"/>
      <c r="VZ98" s="78"/>
      <c r="WA98" s="78"/>
      <c r="WB98" s="78"/>
      <c r="WC98" s="78"/>
      <c r="WD98" s="78"/>
      <c r="WE98" s="78"/>
      <c r="WF98" s="78"/>
      <c r="WG98" s="78"/>
      <c r="WH98" s="78"/>
      <c r="WI98" s="78"/>
      <c r="WJ98" s="78"/>
      <c r="WK98" s="78"/>
      <c r="WL98" s="78"/>
      <c r="WM98" s="78"/>
      <c r="WN98" s="78"/>
      <c r="WO98" s="78"/>
      <c r="WP98" s="78"/>
      <c r="WQ98" s="78"/>
      <c r="WR98" s="78"/>
      <c r="WS98" s="78"/>
      <c r="WT98" s="78"/>
      <c r="WU98" s="78"/>
      <c r="WV98" s="78"/>
      <c r="WW98" s="78"/>
      <c r="WX98" s="78"/>
      <c r="WY98" s="78"/>
      <c r="WZ98" s="78"/>
      <c r="XA98" s="78"/>
      <c r="XB98" s="78"/>
      <c r="XC98" s="78"/>
      <c r="XD98" s="78"/>
      <c r="XE98" s="78"/>
      <c r="XF98" s="78"/>
      <c r="XG98" s="78"/>
      <c r="XH98" s="78"/>
      <c r="XI98" s="78"/>
      <c r="XJ98" s="78"/>
      <c r="XK98" s="78"/>
      <c r="XL98" s="78"/>
      <c r="XM98" s="78"/>
      <c r="XN98" s="78"/>
      <c r="XO98" s="78"/>
      <c r="XP98" s="78"/>
      <c r="XQ98" s="78"/>
      <c r="XR98" s="78"/>
      <c r="XS98" s="78"/>
      <c r="XT98" s="78"/>
      <c r="XU98" s="78"/>
      <c r="XV98" s="78"/>
      <c r="XW98" s="78"/>
      <c r="XX98" s="78"/>
      <c r="XY98" s="78"/>
      <c r="XZ98" s="78"/>
      <c r="YA98" s="78"/>
      <c r="YB98" s="78"/>
      <c r="YC98" s="78"/>
      <c r="YD98" s="78"/>
      <c r="YE98" s="78"/>
      <c r="YF98" s="78"/>
      <c r="YG98" s="78"/>
      <c r="YH98" s="78"/>
      <c r="YI98" s="78"/>
      <c r="YJ98" s="78"/>
      <c r="YK98" s="78"/>
      <c r="YL98" s="78"/>
      <c r="YM98" s="78"/>
      <c r="YN98" s="78"/>
      <c r="YO98" s="78"/>
      <c r="YP98" s="78"/>
      <c r="YQ98" s="78"/>
      <c r="YR98" s="78"/>
      <c r="YS98" s="78"/>
      <c r="YT98" s="78"/>
      <c r="YU98" s="78"/>
      <c r="YV98" s="78"/>
      <c r="YW98" s="78"/>
      <c r="YX98" s="78"/>
      <c r="YY98" s="78"/>
      <c r="YZ98" s="78"/>
      <c r="ZA98" s="78"/>
      <c r="ZB98" s="78"/>
      <c r="ZC98" s="78"/>
      <c r="ZD98" s="78"/>
      <c r="ZE98" s="78"/>
      <c r="ZF98" s="78"/>
      <c r="ZG98" s="78"/>
      <c r="ZH98" s="78"/>
      <c r="ZI98" s="78"/>
      <c r="ZJ98" s="78"/>
      <c r="ZK98" s="78"/>
      <c r="ZL98" s="78"/>
      <c r="ZM98" s="78"/>
      <c r="ZN98" s="78"/>
      <c r="ZO98" s="78"/>
      <c r="ZP98" s="78"/>
      <c r="ZQ98" s="78"/>
      <c r="ZR98" s="78"/>
      <c r="ZS98" s="78"/>
      <c r="ZT98" s="78"/>
      <c r="ZU98" s="78"/>
      <c r="ZV98" s="78"/>
      <c r="ZW98" s="78"/>
      <c r="ZX98" s="78"/>
      <c r="ZY98" s="78"/>
      <c r="ZZ98" s="78"/>
      <c r="AAA98" s="78"/>
      <c r="AAB98" s="78"/>
      <c r="AAC98" s="78"/>
      <c r="AAD98" s="78"/>
      <c r="AAE98" s="78"/>
      <c r="AAF98" s="78"/>
      <c r="AAG98" s="78"/>
      <c r="AAH98" s="78"/>
      <c r="AAI98" s="78"/>
      <c r="AAJ98" s="78"/>
      <c r="AAK98" s="78"/>
      <c r="AAL98" s="78"/>
      <c r="AAM98" s="78"/>
      <c r="AAN98" s="78"/>
      <c r="AAO98" s="78"/>
      <c r="AAP98" s="78"/>
      <c r="AAQ98" s="78"/>
      <c r="AAR98" s="78"/>
      <c r="AAS98" s="78"/>
      <c r="AAT98" s="78"/>
      <c r="AAU98" s="78"/>
      <c r="AAV98" s="78"/>
      <c r="AAW98" s="78"/>
      <c r="AAX98" s="78"/>
      <c r="AAY98" s="78"/>
      <c r="AAZ98" s="78"/>
      <c r="ABA98" s="78"/>
      <c r="ABB98" s="78"/>
      <c r="ABC98" s="78"/>
      <c r="ABD98" s="78"/>
      <c r="ABE98" s="78"/>
      <c r="ABF98" s="78"/>
      <c r="ABG98" s="78"/>
      <c r="ABH98" s="78"/>
      <c r="ABI98" s="78"/>
      <c r="ABJ98" s="78"/>
      <c r="ABK98" s="78"/>
      <c r="ABL98" s="78"/>
      <c r="ABM98" s="78"/>
      <c r="ABN98" s="78"/>
      <c r="ABO98" s="78"/>
      <c r="ABP98" s="78"/>
      <c r="ABQ98" s="78"/>
      <c r="ABR98" s="78"/>
      <c r="ABS98" s="78"/>
      <c r="ABT98" s="78"/>
      <c r="ABU98" s="78"/>
      <c r="ABV98" s="78"/>
      <c r="ABW98" s="78"/>
      <c r="ABX98" s="78"/>
      <c r="ABY98" s="78"/>
      <c r="ABZ98" s="78"/>
      <c r="ACA98" s="78"/>
      <c r="ACB98" s="78"/>
      <c r="ACC98" s="78"/>
      <c r="ACD98" s="78"/>
      <c r="ACE98" s="78"/>
      <c r="ACF98" s="78"/>
      <c r="ACG98" s="78"/>
      <c r="ACH98" s="78"/>
      <c r="ACI98" s="78"/>
      <c r="ACJ98" s="78"/>
      <c r="ACK98" s="78"/>
      <c r="ACL98" s="78"/>
      <c r="ACM98" s="78"/>
      <c r="ACN98" s="78"/>
      <c r="ACO98" s="78"/>
      <c r="ACP98" s="78"/>
      <c r="ACQ98" s="78"/>
      <c r="ACR98" s="78"/>
      <c r="ACS98" s="78"/>
      <c r="ACT98" s="78"/>
      <c r="ACU98" s="78"/>
      <c r="ACV98" s="78"/>
      <c r="ACW98" s="78"/>
      <c r="ACX98" s="78"/>
      <c r="ACY98" s="78"/>
      <c r="ACZ98" s="78"/>
      <c r="ADA98" s="78"/>
      <c r="ADB98" s="78"/>
      <c r="ADC98" s="78"/>
      <c r="ADD98" s="78"/>
      <c r="ADE98" s="78"/>
      <c r="ADF98" s="78"/>
      <c r="ADG98" s="78"/>
      <c r="ADH98" s="78"/>
      <c r="ADI98" s="78"/>
      <c r="ADJ98" s="78"/>
      <c r="ADK98" s="78"/>
      <c r="ADL98" s="78"/>
      <c r="ADM98" s="78"/>
      <c r="ADN98" s="78"/>
      <c r="ADO98" s="78"/>
      <c r="ADP98" s="78"/>
      <c r="ADQ98" s="78"/>
      <c r="ADR98" s="78"/>
      <c r="ADS98" s="78"/>
      <c r="ADT98" s="78"/>
      <c r="ADU98" s="78"/>
      <c r="ADV98" s="78"/>
      <c r="ADW98" s="78"/>
      <c r="ADX98" s="78"/>
      <c r="ADY98" s="78"/>
      <c r="ADZ98" s="78"/>
      <c r="AEA98" s="78"/>
      <c r="AEB98" s="78"/>
      <c r="AEC98" s="78"/>
      <c r="AED98" s="78"/>
      <c r="AEE98" s="78"/>
      <c r="AEF98" s="78"/>
      <c r="AEG98" s="78"/>
      <c r="AEH98" s="78"/>
      <c r="AEI98" s="78"/>
      <c r="AEJ98" s="78"/>
      <c r="AEK98" s="78"/>
      <c r="AEL98" s="78"/>
      <c r="AEM98" s="78"/>
      <c r="AEN98" s="78"/>
      <c r="AEO98" s="78"/>
      <c r="AEP98" s="78"/>
      <c r="AEQ98" s="78"/>
      <c r="AER98" s="78"/>
      <c r="AES98" s="78"/>
      <c r="AET98" s="78"/>
      <c r="AEU98" s="78"/>
      <c r="AEV98" s="78"/>
      <c r="AEW98" s="78"/>
      <c r="AEX98" s="78"/>
      <c r="AEY98" s="78"/>
      <c r="AEZ98" s="78"/>
      <c r="AFA98" s="78"/>
      <c r="AFB98" s="78"/>
      <c r="AFC98" s="78"/>
      <c r="AFD98" s="78"/>
      <c r="AFE98" s="78"/>
      <c r="AFF98" s="78"/>
      <c r="AFG98" s="78"/>
      <c r="AFH98" s="78"/>
      <c r="AFI98" s="78"/>
      <c r="AFJ98" s="78"/>
      <c r="AFK98" s="78"/>
      <c r="AFL98" s="78"/>
      <c r="AFM98" s="78"/>
      <c r="AFN98" s="78"/>
      <c r="AFO98" s="78"/>
      <c r="AFP98" s="78"/>
      <c r="AFQ98" s="78"/>
      <c r="AFR98" s="78"/>
      <c r="AFS98" s="78"/>
      <c r="AFT98" s="78"/>
      <c r="AFU98" s="78"/>
      <c r="AFV98" s="78"/>
      <c r="AFW98" s="78"/>
      <c r="AFX98" s="78"/>
      <c r="AFY98" s="78"/>
      <c r="AFZ98" s="78"/>
      <c r="AGA98" s="78"/>
      <c r="AGB98" s="78"/>
      <c r="AGC98" s="78"/>
      <c r="AGD98" s="78"/>
      <c r="AGE98" s="78"/>
      <c r="AGF98" s="78"/>
      <c r="AGG98" s="78"/>
      <c r="AGH98" s="78"/>
      <c r="AGI98" s="78"/>
      <c r="AGJ98" s="78"/>
      <c r="AGK98" s="78"/>
      <c r="AGL98" s="78"/>
      <c r="AGM98" s="78"/>
      <c r="AGN98" s="78"/>
      <c r="AGO98" s="78"/>
      <c r="AGP98" s="78"/>
      <c r="AGQ98" s="78"/>
      <c r="AGR98" s="78"/>
      <c r="AGS98" s="78"/>
      <c r="AGT98" s="78"/>
      <c r="AGU98" s="78"/>
      <c r="AGV98" s="78"/>
      <c r="AGW98" s="78"/>
      <c r="AGX98" s="78"/>
      <c r="AGY98" s="78"/>
      <c r="AGZ98" s="78"/>
      <c r="AHA98" s="78"/>
      <c r="AHB98" s="78"/>
      <c r="AHC98" s="78"/>
      <c r="AHD98" s="78"/>
      <c r="AHE98" s="78"/>
      <c r="AHF98" s="78"/>
      <c r="AHG98" s="78"/>
      <c r="AHH98" s="78"/>
      <c r="AHI98" s="78"/>
      <c r="AHJ98" s="78"/>
      <c r="AHK98" s="78"/>
      <c r="AHL98" s="78"/>
      <c r="AHM98" s="78"/>
      <c r="AHN98" s="78"/>
      <c r="AHO98" s="78"/>
      <c r="AHP98" s="78"/>
      <c r="AHQ98" s="78"/>
      <c r="AHR98" s="78"/>
      <c r="AHS98" s="78"/>
      <c r="AHT98" s="78"/>
      <c r="AHU98" s="78"/>
      <c r="AHV98" s="78"/>
      <c r="AHW98" s="78"/>
      <c r="AHX98" s="78"/>
      <c r="AHY98" s="78"/>
      <c r="AHZ98" s="78"/>
      <c r="AIA98" s="78"/>
      <c r="AIB98" s="78"/>
      <c r="AIC98" s="78"/>
      <c r="AID98" s="78"/>
      <c r="AIE98" s="78"/>
      <c r="AIF98" s="78"/>
      <c r="AIG98" s="78"/>
      <c r="AIH98" s="78"/>
      <c r="AII98" s="78"/>
      <c r="AIJ98" s="78"/>
      <c r="AIK98" s="78"/>
      <c r="AIL98" s="78"/>
      <c r="AIM98" s="78"/>
      <c r="AIN98" s="78"/>
      <c r="AIO98" s="78"/>
      <c r="AIP98" s="78"/>
      <c r="AIQ98" s="78"/>
      <c r="AIR98" s="78"/>
      <c r="AIS98" s="78"/>
      <c r="AIT98" s="78"/>
      <c r="AIU98" s="78"/>
      <c r="AIV98" s="78"/>
      <c r="AIW98" s="78"/>
      <c r="AIX98" s="78"/>
      <c r="AIY98" s="78"/>
      <c r="AIZ98" s="78"/>
      <c r="AJA98" s="78"/>
      <c r="AJB98" s="78"/>
      <c r="AJC98" s="78"/>
      <c r="AJD98" s="78"/>
      <c r="AJE98" s="78"/>
      <c r="AJF98" s="78"/>
      <c r="AJG98" s="78"/>
      <c r="AJH98" s="78"/>
      <c r="AJI98" s="78"/>
      <c r="AJJ98" s="78"/>
      <c r="AJK98" s="78"/>
      <c r="AJL98" s="78"/>
      <c r="AJM98" s="78"/>
      <c r="AJN98" s="78"/>
      <c r="AJO98" s="78"/>
      <c r="AJP98" s="78"/>
      <c r="AJQ98" s="78"/>
      <c r="AJR98" s="78"/>
      <c r="AJS98" s="78"/>
      <c r="AJT98" s="78"/>
      <c r="AJU98" s="78"/>
      <c r="AJV98" s="78"/>
      <c r="AJW98" s="78"/>
      <c r="AJX98" s="78"/>
      <c r="AJY98" s="78"/>
      <c r="AJZ98" s="78"/>
      <c r="AKA98" s="78"/>
      <c r="AKB98" s="78"/>
      <c r="AKC98" s="78"/>
      <c r="AKD98" s="78"/>
      <c r="AKE98" s="78"/>
      <c r="AKF98" s="78"/>
      <c r="AKG98" s="78"/>
      <c r="AKH98" s="78"/>
      <c r="AKI98" s="78"/>
      <c r="AKJ98" s="78"/>
      <c r="AKK98" s="78"/>
      <c r="AKL98" s="78"/>
      <c r="AKM98" s="78"/>
      <c r="AKN98" s="78"/>
      <c r="AKO98" s="78"/>
      <c r="AKP98" s="78"/>
      <c r="AKQ98" s="78"/>
      <c r="AKR98" s="78"/>
      <c r="AKS98" s="78"/>
      <c r="AKT98" s="78"/>
      <c r="AKU98" s="78"/>
      <c r="AKV98" s="78"/>
      <c r="AKW98" s="78"/>
      <c r="AKX98" s="78"/>
      <c r="AKY98" s="78"/>
      <c r="AKZ98" s="78"/>
      <c r="ALA98" s="78"/>
      <c r="ALB98" s="78"/>
      <c r="ALC98" s="78"/>
      <c r="ALD98" s="78"/>
      <c r="ALE98" s="78"/>
      <c r="ALF98" s="78"/>
      <c r="ALG98" s="78"/>
      <c r="ALH98" s="78"/>
      <c r="ALI98" s="78"/>
      <c r="ALJ98" s="78"/>
      <c r="ALK98" s="78"/>
      <c r="ALL98" s="78"/>
      <c r="ALM98" s="78"/>
      <c r="ALN98" s="78"/>
      <c r="ALO98" s="78"/>
      <c r="ALP98" s="78"/>
      <c r="ALQ98" s="78"/>
      <c r="ALR98" s="78"/>
      <c r="ALS98" s="78"/>
      <c r="ALT98" s="78"/>
      <c r="ALU98" s="78"/>
      <c r="ALV98" s="78"/>
      <c r="ALW98" s="78"/>
      <c r="ALX98" s="78"/>
      <c r="ALY98" s="78"/>
      <c r="ALZ98" s="78"/>
      <c r="AMA98" s="78"/>
      <c r="AMB98" s="78"/>
      <c r="AMC98" s="78"/>
      <c r="AMD98" s="78"/>
      <c r="AME98" s="78"/>
      <c r="AMF98" s="78"/>
      <c r="AMG98" s="78"/>
      <c r="AMH98" s="78"/>
      <c r="AMI98" s="78"/>
      <c r="AMJ98" s="78"/>
    </row>
    <row r="99" spans="1:1024" s="78" customFormat="1" ht="38.25" outlineLevel="1" x14ac:dyDescent="0.2">
      <c r="A99" s="86" t="s">
        <v>866</v>
      </c>
      <c r="B99" s="86" t="s">
        <v>215</v>
      </c>
      <c r="C99" s="86" t="s">
        <v>16</v>
      </c>
      <c r="D99" s="91" t="s">
        <v>204</v>
      </c>
      <c r="E99" s="86" t="s">
        <v>196</v>
      </c>
      <c r="F99" s="82">
        <v>1.44</v>
      </c>
      <c r="G99" s="538">
        <v>0</v>
      </c>
      <c r="H99" s="83">
        <f t="shared" si="27"/>
        <v>0</v>
      </c>
      <c r="I99" s="199">
        <f t="shared" ref="I99" si="29">(F99*H99)</f>
        <v>0</v>
      </c>
    </row>
    <row r="100" spans="1:1024" s="78" customFormat="1" ht="38.25" outlineLevel="1" x14ac:dyDescent="0.2">
      <c r="A100" s="86" t="s">
        <v>867</v>
      </c>
      <c r="B100" s="86" t="s">
        <v>781</v>
      </c>
      <c r="C100" s="86" t="s">
        <v>14</v>
      </c>
      <c r="D100" s="91" t="s">
        <v>780</v>
      </c>
      <c r="E100" s="86" t="s">
        <v>196</v>
      </c>
      <c r="F100" s="82">
        <v>0.3</v>
      </c>
      <c r="G100" s="538">
        <v>0</v>
      </c>
      <c r="H100" s="83">
        <f t="shared" si="27"/>
        <v>0</v>
      </c>
      <c r="I100" s="199">
        <f>(F100*H100)</f>
        <v>0</v>
      </c>
    </row>
    <row r="101" spans="1:1024" s="80" customFormat="1" outlineLevel="1" x14ac:dyDescent="0.2">
      <c r="A101" s="96" t="s">
        <v>868</v>
      </c>
      <c r="B101" s="86"/>
      <c r="C101" s="86"/>
      <c r="D101" s="95" t="s">
        <v>39</v>
      </c>
      <c r="E101" s="86"/>
      <c r="F101" s="82"/>
      <c r="G101" s="538"/>
      <c r="H101" s="84"/>
      <c r="I101" s="84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  <c r="RN101" s="78"/>
      <c r="RO101" s="78"/>
      <c r="RP101" s="78"/>
      <c r="RQ101" s="78"/>
      <c r="RR101" s="78"/>
      <c r="RS101" s="78"/>
      <c r="RT101" s="78"/>
      <c r="RU101" s="78"/>
      <c r="RV101" s="78"/>
      <c r="RW101" s="78"/>
      <c r="RX101" s="78"/>
      <c r="RY101" s="78"/>
      <c r="RZ101" s="78"/>
      <c r="SA101" s="78"/>
      <c r="SB101" s="78"/>
      <c r="SC101" s="78"/>
      <c r="SD101" s="78"/>
      <c r="SE101" s="78"/>
      <c r="SF101" s="78"/>
      <c r="SG101" s="78"/>
      <c r="SH101" s="78"/>
      <c r="SI101" s="78"/>
      <c r="SJ101" s="78"/>
      <c r="SK101" s="78"/>
      <c r="SL101" s="78"/>
      <c r="SM101" s="78"/>
      <c r="SN101" s="78"/>
      <c r="SO101" s="78"/>
      <c r="SP101" s="78"/>
      <c r="SQ101" s="78"/>
      <c r="SR101" s="78"/>
      <c r="SS101" s="78"/>
      <c r="ST101" s="78"/>
      <c r="SU101" s="78"/>
      <c r="SV101" s="78"/>
      <c r="SW101" s="78"/>
      <c r="SX101" s="78"/>
      <c r="SY101" s="78"/>
      <c r="SZ101" s="78"/>
      <c r="TA101" s="78"/>
      <c r="TB101" s="78"/>
      <c r="TC101" s="78"/>
      <c r="TD101" s="78"/>
      <c r="TE101" s="78"/>
      <c r="TF101" s="78"/>
      <c r="TG101" s="78"/>
      <c r="TH101" s="78"/>
      <c r="TI101" s="78"/>
      <c r="TJ101" s="78"/>
      <c r="TK101" s="78"/>
      <c r="TL101" s="78"/>
      <c r="TM101" s="78"/>
      <c r="TN101" s="78"/>
      <c r="TO101" s="78"/>
      <c r="TP101" s="78"/>
      <c r="TQ101" s="78"/>
      <c r="TR101" s="78"/>
      <c r="TS101" s="78"/>
      <c r="TT101" s="78"/>
      <c r="TU101" s="78"/>
      <c r="TV101" s="78"/>
      <c r="TW101" s="78"/>
      <c r="TX101" s="78"/>
      <c r="TY101" s="78"/>
      <c r="TZ101" s="78"/>
      <c r="UA101" s="78"/>
      <c r="UB101" s="78"/>
      <c r="UC101" s="78"/>
      <c r="UD101" s="78"/>
      <c r="UE101" s="78"/>
      <c r="UF101" s="78"/>
      <c r="UG101" s="78"/>
      <c r="UH101" s="78"/>
      <c r="UI101" s="78"/>
      <c r="UJ101" s="78"/>
      <c r="UK101" s="78"/>
      <c r="UL101" s="78"/>
      <c r="UM101" s="78"/>
      <c r="UN101" s="78"/>
      <c r="UO101" s="78"/>
      <c r="UP101" s="78"/>
      <c r="UQ101" s="78"/>
      <c r="UR101" s="78"/>
      <c r="US101" s="78"/>
      <c r="UT101" s="78"/>
      <c r="UU101" s="78"/>
      <c r="UV101" s="78"/>
      <c r="UW101" s="78"/>
      <c r="UX101" s="78"/>
      <c r="UY101" s="78"/>
      <c r="UZ101" s="78"/>
      <c r="VA101" s="78"/>
      <c r="VB101" s="78"/>
      <c r="VC101" s="78"/>
      <c r="VD101" s="78"/>
      <c r="VE101" s="78"/>
      <c r="VF101" s="78"/>
      <c r="VG101" s="78"/>
      <c r="VH101" s="78"/>
      <c r="VI101" s="78"/>
      <c r="VJ101" s="78"/>
      <c r="VK101" s="78"/>
      <c r="VL101" s="78"/>
      <c r="VM101" s="78"/>
      <c r="VN101" s="78"/>
      <c r="VO101" s="78"/>
      <c r="VP101" s="78"/>
      <c r="VQ101" s="78"/>
      <c r="VR101" s="78"/>
      <c r="VS101" s="78"/>
      <c r="VT101" s="78"/>
      <c r="VU101" s="78"/>
      <c r="VV101" s="78"/>
      <c r="VW101" s="78"/>
      <c r="VX101" s="78"/>
      <c r="VY101" s="78"/>
      <c r="VZ101" s="78"/>
      <c r="WA101" s="78"/>
      <c r="WB101" s="78"/>
      <c r="WC101" s="78"/>
      <c r="WD101" s="78"/>
      <c r="WE101" s="78"/>
      <c r="WF101" s="78"/>
      <c r="WG101" s="78"/>
      <c r="WH101" s="78"/>
      <c r="WI101" s="78"/>
      <c r="WJ101" s="78"/>
      <c r="WK101" s="78"/>
      <c r="WL101" s="78"/>
      <c r="WM101" s="78"/>
      <c r="WN101" s="78"/>
      <c r="WO101" s="78"/>
      <c r="WP101" s="78"/>
      <c r="WQ101" s="78"/>
      <c r="WR101" s="78"/>
      <c r="WS101" s="78"/>
      <c r="WT101" s="78"/>
      <c r="WU101" s="78"/>
      <c r="WV101" s="78"/>
      <c r="WW101" s="78"/>
      <c r="WX101" s="78"/>
      <c r="WY101" s="78"/>
      <c r="WZ101" s="78"/>
      <c r="XA101" s="78"/>
      <c r="XB101" s="78"/>
      <c r="XC101" s="78"/>
      <c r="XD101" s="78"/>
      <c r="XE101" s="78"/>
      <c r="XF101" s="78"/>
      <c r="XG101" s="78"/>
      <c r="XH101" s="78"/>
      <c r="XI101" s="78"/>
      <c r="XJ101" s="78"/>
      <c r="XK101" s="78"/>
      <c r="XL101" s="78"/>
      <c r="XM101" s="78"/>
      <c r="XN101" s="78"/>
      <c r="XO101" s="78"/>
      <c r="XP101" s="78"/>
      <c r="XQ101" s="78"/>
      <c r="XR101" s="78"/>
      <c r="XS101" s="78"/>
      <c r="XT101" s="78"/>
      <c r="XU101" s="78"/>
      <c r="XV101" s="78"/>
      <c r="XW101" s="78"/>
      <c r="XX101" s="78"/>
      <c r="XY101" s="78"/>
      <c r="XZ101" s="78"/>
      <c r="YA101" s="78"/>
      <c r="YB101" s="78"/>
      <c r="YC101" s="78"/>
      <c r="YD101" s="78"/>
      <c r="YE101" s="78"/>
      <c r="YF101" s="78"/>
      <c r="YG101" s="78"/>
      <c r="YH101" s="78"/>
      <c r="YI101" s="78"/>
      <c r="YJ101" s="78"/>
      <c r="YK101" s="78"/>
      <c r="YL101" s="78"/>
      <c r="YM101" s="78"/>
      <c r="YN101" s="78"/>
      <c r="YO101" s="78"/>
      <c r="YP101" s="78"/>
      <c r="YQ101" s="78"/>
      <c r="YR101" s="78"/>
      <c r="YS101" s="78"/>
      <c r="YT101" s="78"/>
      <c r="YU101" s="78"/>
      <c r="YV101" s="78"/>
      <c r="YW101" s="78"/>
      <c r="YX101" s="78"/>
      <c r="YY101" s="78"/>
      <c r="YZ101" s="78"/>
      <c r="ZA101" s="78"/>
      <c r="ZB101" s="78"/>
      <c r="ZC101" s="78"/>
      <c r="ZD101" s="78"/>
      <c r="ZE101" s="78"/>
      <c r="ZF101" s="78"/>
      <c r="ZG101" s="78"/>
      <c r="ZH101" s="78"/>
      <c r="ZI101" s="78"/>
      <c r="ZJ101" s="78"/>
      <c r="ZK101" s="78"/>
      <c r="ZL101" s="78"/>
      <c r="ZM101" s="78"/>
      <c r="ZN101" s="78"/>
      <c r="ZO101" s="78"/>
      <c r="ZP101" s="78"/>
      <c r="ZQ101" s="78"/>
      <c r="ZR101" s="78"/>
      <c r="ZS101" s="78"/>
      <c r="ZT101" s="78"/>
      <c r="ZU101" s="78"/>
      <c r="ZV101" s="78"/>
      <c r="ZW101" s="78"/>
      <c r="ZX101" s="78"/>
      <c r="ZY101" s="78"/>
      <c r="ZZ101" s="78"/>
      <c r="AAA101" s="78"/>
      <c r="AAB101" s="78"/>
      <c r="AAC101" s="78"/>
      <c r="AAD101" s="78"/>
      <c r="AAE101" s="78"/>
      <c r="AAF101" s="78"/>
      <c r="AAG101" s="78"/>
      <c r="AAH101" s="78"/>
      <c r="AAI101" s="78"/>
      <c r="AAJ101" s="78"/>
      <c r="AAK101" s="78"/>
      <c r="AAL101" s="78"/>
      <c r="AAM101" s="78"/>
      <c r="AAN101" s="78"/>
      <c r="AAO101" s="78"/>
      <c r="AAP101" s="78"/>
      <c r="AAQ101" s="78"/>
      <c r="AAR101" s="78"/>
      <c r="AAS101" s="78"/>
      <c r="AAT101" s="78"/>
      <c r="AAU101" s="78"/>
      <c r="AAV101" s="78"/>
      <c r="AAW101" s="78"/>
      <c r="AAX101" s="78"/>
      <c r="AAY101" s="78"/>
      <c r="AAZ101" s="78"/>
      <c r="ABA101" s="78"/>
      <c r="ABB101" s="78"/>
      <c r="ABC101" s="78"/>
      <c r="ABD101" s="78"/>
      <c r="ABE101" s="78"/>
      <c r="ABF101" s="78"/>
      <c r="ABG101" s="78"/>
      <c r="ABH101" s="78"/>
      <c r="ABI101" s="78"/>
      <c r="ABJ101" s="78"/>
      <c r="ABK101" s="78"/>
      <c r="ABL101" s="78"/>
      <c r="ABM101" s="78"/>
      <c r="ABN101" s="78"/>
      <c r="ABO101" s="78"/>
      <c r="ABP101" s="78"/>
      <c r="ABQ101" s="78"/>
      <c r="ABR101" s="78"/>
      <c r="ABS101" s="78"/>
      <c r="ABT101" s="78"/>
      <c r="ABU101" s="78"/>
      <c r="ABV101" s="78"/>
      <c r="ABW101" s="78"/>
      <c r="ABX101" s="78"/>
      <c r="ABY101" s="78"/>
      <c r="ABZ101" s="78"/>
      <c r="ACA101" s="78"/>
      <c r="ACB101" s="78"/>
      <c r="ACC101" s="78"/>
      <c r="ACD101" s="78"/>
      <c r="ACE101" s="78"/>
      <c r="ACF101" s="78"/>
      <c r="ACG101" s="78"/>
      <c r="ACH101" s="78"/>
      <c r="ACI101" s="78"/>
      <c r="ACJ101" s="78"/>
      <c r="ACK101" s="78"/>
      <c r="ACL101" s="78"/>
      <c r="ACM101" s="78"/>
      <c r="ACN101" s="78"/>
      <c r="ACO101" s="78"/>
      <c r="ACP101" s="78"/>
      <c r="ACQ101" s="78"/>
      <c r="ACR101" s="78"/>
      <c r="ACS101" s="78"/>
      <c r="ACT101" s="78"/>
      <c r="ACU101" s="78"/>
      <c r="ACV101" s="78"/>
      <c r="ACW101" s="78"/>
      <c r="ACX101" s="78"/>
      <c r="ACY101" s="78"/>
      <c r="ACZ101" s="78"/>
      <c r="ADA101" s="78"/>
      <c r="ADB101" s="78"/>
      <c r="ADC101" s="78"/>
      <c r="ADD101" s="78"/>
      <c r="ADE101" s="78"/>
      <c r="ADF101" s="78"/>
      <c r="ADG101" s="78"/>
      <c r="ADH101" s="78"/>
      <c r="ADI101" s="78"/>
      <c r="ADJ101" s="78"/>
      <c r="ADK101" s="78"/>
      <c r="ADL101" s="78"/>
      <c r="ADM101" s="78"/>
      <c r="ADN101" s="78"/>
      <c r="ADO101" s="78"/>
      <c r="ADP101" s="78"/>
      <c r="ADQ101" s="78"/>
      <c r="ADR101" s="78"/>
      <c r="ADS101" s="78"/>
      <c r="ADT101" s="78"/>
      <c r="ADU101" s="78"/>
      <c r="ADV101" s="78"/>
      <c r="ADW101" s="78"/>
      <c r="ADX101" s="78"/>
      <c r="ADY101" s="78"/>
      <c r="ADZ101" s="78"/>
      <c r="AEA101" s="78"/>
      <c r="AEB101" s="78"/>
      <c r="AEC101" s="78"/>
      <c r="AED101" s="78"/>
      <c r="AEE101" s="78"/>
      <c r="AEF101" s="78"/>
      <c r="AEG101" s="78"/>
      <c r="AEH101" s="78"/>
      <c r="AEI101" s="78"/>
      <c r="AEJ101" s="78"/>
      <c r="AEK101" s="78"/>
      <c r="AEL101" s="78"/>
      <c r="AEM101" s="78"/>
      <c r="AEN101" s="78"/>
      <c r="AEO101" s="78"/>
      <c r="AEP101" s="78"/>
      <c r="AEQ101" s="78"/>
      <c r="AER101" s="78"/>
      <c r="AES101" s="78"/>
      <c r="AET101" s="78"/>
      <c r="AEU101" s="78"/>
      <c r="AEV101" s="78"/>
      <c r="AEW101" s="78"/>
      <c r="AEX101" s="78"/>
      <c r="AEY101" s="78"/>
      <c r="AEZ101" s="78"/>
      <c r="AFA101" s="78"/>
      <c r="AFB101" s="78"/>
      <c r="AFC101" s="78"/>
      <c r="AFD101" s="78"/>
      <c r="AFE101" s="78"/>
      <c r="AFF101" s="78"/>
      <c r="AFG101" s="78"/>
      <c r="AFH101" s="78"/>
      <c r="AFI101" s="78"/>
      <c r="AFJ101" s="78"/>
      <c r="AFK101" s="78"/>
      <c r="AFL101" s="78"/>
      <c r="AFM101" s="78"/>
      <c r="AFN101" s="78"/>
      <c r="AFO101" s="78"/>
      <c r="AFP101" s="78"/>
      <c r="AFQ101" s="78"/>
      <c r="AFR101" s="78"/>
      <c r="AFS101" s="78"/>
      <c r="AFT101" s="78"/>
      <c r="AFU101" s="78"/>
      <c r="AFV101" s="78"/>
      <c r="AFW101" s="78"/>
      <c r="AFX101" s="78"/>
      <c r="AFY101" s="78"/>
      <c r="AFZ101" s="78"/>
      <c r="AGA101" s="78"/>
      <c r="AGB101" s="78"/>
      <c r="AGC101" s="78"/>
      <c r="AGD101" s="78"/>
      <c r="AGE101" s="78"/>
      <c r="AGF101" s="78"/>
      <c r="AGG101" s="78"/>
      <c r="AGH101" s="78"/>
      <c r="AGI101" s="78"/>
      <c r="AGJ101" s="78"/>
      <c r="AGK101" s="78"/>
      <c r="AGL101" s="78"/>
      <c r="AGM101" s="78"/>
      <c r="AGN101" s="78"/>
      <c r="AGO101" s="78"/>
      <c r="AGP101" s="78"/>
      <c r="AGQ101" s="78"/>
      <c r="AGR101" s="78"/>
      <c r="AGS101" s="78"/>
      <c r="AGT101" s="78"/>
      <c r="AGU101" s="78"/>
      <c r="AGV101" s="78"/>
      <c r="AGW101" s="78"/>
      <c r="AGX101" s="78"/>
      <c r="AGY101" s="78"/>
      <c r="AGZ101" s="78"/>
      <c r="AHA101" s="78"/>
      <c r="AHB101" s="78"/>
      <c r="AHC101" s="78"/>
      <c r="AHD101" s="78"/>
      <c r="AHE101" s="78"/>
      <c r="AHF101" s="78"/>
      <c r="AHG101" s="78"/>
      <c r="AHH101" s="78"/>
      <c r="AHI101" s="78"/>
      <c r="AHJ101" s="78"/>
      <c r="AHK101" s="78"/>
      <c r="AHL101" s="78"/>
      <c r="AHM101" s="78"/>
      <c r="AHN101" s="78"/>
      <c r="AHO101" s="78"/>
      <c r="AHP101" s="78"/>
      <c r="AHQ101" s="78"/>
      <c r="AHR101" s="78"/>
      <c r="AHS101" s="78"/>
      <c r="AHT101" s="78"/>
      <c r="AHU101" s="78"/>
      <c r="AHV101" s="78"/>
      <c r="AHW101" s="78"/>
      <c r="AHX101" s="78"/>
      <c r="AHY101" s="78"/>
      <c r="AHZ101" s="78"/>
      <c r="AIA101" s="78"/>
      <c r="AIB101" s="78"/>
      <c r="AIC101" s="78"/>
      <c r="AID101" s="78"/>
      <c r="AIE101" s="78"/>
      <c r="AIF101" s="78"/>
      <c r="AIG101" s="78"/>
      <c r="AIH101" s="78"/>
      <c r="AII101" s="78"/>
      <c r="AIJ101" s="78"/>
      <c r="AIK101" s="78"/>
      <c r="AIL101" s="78"/>
      <c r="AIM101" s="78"/>
      <c r="AIN101" s="78"/>
      <c r="AIO101" s="78"/>
      <c r="AIP101" s="78"/>
      <c r="AIQ101" s="78"/>
      <c r="AIR101" s="78"/>
      <c r="AIS101" s="78"/>
      <c r="AIT101" s="78"/>
      <c r="AIU101" s="78"/>
      <c r="AIV101" s="78"/>
      <c r="AIW101" s="78"/>
      <c r="AIX101" s="78"/>
      <c r="AIY101" s="78"/>
      <c r="AIZ101" s="78"/>
      <c r="AJA101" s="78"/>
      <c r="AJB101" s="78"/>
      <c r="AJC101" s="78"/>
      <c r="AJD101" s="78"/>
      <c r="AJE101" s="78"/>
      <c r="AJF101" s="78"/>
      <c r="AJG101" s="78"/>
      <c r="AJH101" s="78"/>
      <c r="AJI101" s="78"/>
      <c r="AJJ101" s="78"/>
      <c r="AJK101" s="78"/>
      <c r="AJL101" s="78"/>
      <c r="AJM101" s="78"/>
      <c r="AJN101" s="78"/>
      <c r="AJO101" s="78"/>
      <c r="AJP101" s="78"/>
      <c r="AJQ101" s="78"/>
      <c r="AJR101" s="78"/>
      <c r="AJS101" s="78"/>
      <c r="AJT101" s="78"/>
      <c r="AJU101" s="78"/>
      <c r="AJV101" s="78"/>
      <c r="AJW101" s="78"/>
      <c r="AJX101" s="78"/>
      <c r="AJY101" s="78"/>
      <c r="AJZ101" s="78"/>
      <c r="AKA101" s="78"/>
      <c r="AKB101" s="78"/>
      <c r="AKC101" s="78"/>
      <c r="AKD101" s="78"/>
      <c r="AKE101" s="78"/>
      <c r="AKF101" s="78"/>
      <c r="AKG101" s="78"/>
      <c r="AKH101" s="78"/>
      <c r="AKI101" s="78"/>
      <c r="AKJ101" s="78"/>
      <c r="AKK101" s="78"/>
      <c r="AKL101" s="78"/>
      <c r="AKM101" s="78"/>
      <c r="AKN101" s="78"/>
      <c r="AKO101" s="78"/>
      <c r="AKP101" s="78"/>
      <c r="AKQ101" s="78"/>
      <c r="AKR101" s="78"/>
      <c r="AKS101" s="78"/>
      <c r="AKT101" s="78"/>
      <c r="AKU101" s="78"/>
      <c r="AKV101" s="78"/>
      <c r="AKW101" s="78"/>
      <c r="AKX101" s="78"/>
      <c r="AKY101" s="78"/>
      <c r="AKZ101" s="78"/>
      <c r="ALA101" s="78"/>
      <c r="ALB101" s="78"/>
      <c r="ALC101" s="78"/>
      <c r="ALD101" s="78"/>
      <c r="ALE101" s="78"/>
      <c r="ALF101" s="78"/>
      <c r="ALG101" s="78"/>
      <c r="ALH101" s="78"/>
      <c r="ALI101" s="78"/>
      <c r="ALJ101" s="78"/>
      <c r="ALK101" s="78"/>
      <c r="ALL101" s="78"/>
      <c r="ALM101" s="78"/>
      <c r="ALN101" s="78"/>
      <c r="ALO101" s="78"/>
      <c r="ALP101" s="78"/>
      <c r="ALQ101" s="78"/>
      <c r="ALR101" s="78"/>
      <c r="ALS101" s="78"/>
      <c r="ALT101" s="78"/>
      <c r="ALU101" s="78"/>
      <c r="ALV101" s="78"/>
      <c r="ALW101" s="78"/>
      <c r="ALX101" s="78"/>
      <c r="ALY101" s="78"/>
      <c r="ALZ101" s="78"/>
      <c r="AMA101" s="78"/>
      <c r="AMB101" s="78"/>
      <c r="AMC101" s="78"/>
      <c r="AMD101" s="78"/>
      <c r="AME101" s="78"/>
      <c r="AMF101" s="78"/>
      <c r="AMG101" s="78"/>
      <c r="AMH101" s="78"/>
      <c r="AMI101" s="78"/>
      <c r="AMJ101" s="78"/>
    </row>
    <row r="102" spans="1:1024" s="78" customFormat="1" ht="27" customHeight="1" outlineLevel="1" x14ac:dyDescent="0.2">
      <c r="A102" s="86" t="s">
        <v>869</v>
      </c>
      <c r="B102" s="86">
        <v>99861</v>
      </c>
      <c r="C102" s="86" t="s">
        <v>17</v>
      </c>
      <c r="D102" s="218" t="s">
        <v>150</v>
      </c>
      <c r="E102" s="86" t="s">
        <v>196</v>
      </c>
      <c r="F102" s="82">
        <v>9.2200000000000006</v>
      </c>
      <c r="G102" s="538">
        <v>0</v>
      </c>
      <c r="H102" s="83">
        <f t="shared" si="27"/>
        <v>0</v>
      </c>
      <c r="I102" s="199">
        <f t="shared" ref="I102:I105" si="30">(F102*H102)</f>
        <v>0</v>
      </c>
    </row>
    <row r="103" spans="1:1024" s="78" customFormat="1" ht="18" customHeight="1" outlineLevel="1" x14ac:dyDescent="0.2">
      <c r="A103" s="86" t="s">
        <v>870</v>
      </c>
      <c r="B103" s="86" t="s">
        <v>295</v>
      </c>
      <c r="C103" s="86" t="s">
        <v>16</v>
      </c>
      <c r="D103" s="218" t="s">
        <v>294</v>
      </c>
      <c r="E103" s="86" t="s">
        <v>196</v>
      </c>
      <c r="F103" s="82">
        <v>53.2</v>
      </c>
      <c r="G103" s="538">
        <v>0</v>
      </c>
      <c r="H103" s="83">
        <f t="shared" si="27"/>
        <v>0</v>
      </c>
      <c r="I103" s="199">
        <f t="shared" si="30"/>
        <v>0</v>
      </c>
    </row>
    <row r="104" spans="1:1024" s="78" customFormat="1" ht="16.5" customHeight="1" outlineLevel="1" x14ac:dyDescent="0.2">
      <c r="A104" s="86" t="s">
        <v>871</v>
      </c>
      <c r="B104" s="86" t="s">
        <v>513</v>
      </c>
      <c r="C104" s="86" t="s">
        <v>14</v>
      </c>
      <c r="D104" s="218" t="s">
        <v>512</v>
      </c>
      <c r="E104" s="86" t="s">
        <v>196</v>
      </c>
      <c r="F104" s="82">
        <v>13.4</v>
      </c>
      <c r="G104" s="538">
        <v>0</v>
      </c>
      <c r="H104" s="83">
        <f t="shared" si="27"/>
        <v>0</v>
      </c>
      <c r="I104" s="199">
        <f t="shared" si="30"/>
        <v>0</v>
      </c>
    </row>
    <row r="105" spans="1:1024" s="78" customFormat="1" ht="51" customHeight="1" outlineLevel="1" x14ac:dyDescent="0.2">
      <c r="A105" s="86" t="s">
        <v>872</v>
      </c>
      <c r="B105" s="86" t="s">
        <v>800</v>
      </c>
      <c r="C105" s="86" t="s">
        <v>24</v>
      </c>
      <c r="D105" s="218" t="s">
        <v>811</v>
      </c>
      <c r="E105" s="86" t="s">
        <v>94</v>
      </c>
      <c r="F105" s="82">
        <v>21</v>
      </c>
      <c r="G105" s="538">
        <v>0</v>
      </c>
      <c r="H105" s="83">
        <f t="shared" si="27"/>
        <v>0</v>
      </c>
      <c r="I105" s="199">
        <f t="shared" si="30"/>
        <v>0</v>
      </c>
    </row>
    <row r="106" spans="1:1024" outlineLevel="1" x14ac:dyDescent="0.2">
      <c r="A106" s="334" t="s">
        <v>873</v>
      </c>
      <c r="B106" s="335"/>
      <c r="C106" s="335"/>
      <c r="D106" s="335"/>
      <c r="E106" s="335"/>
      <c r="F106" s="335"/>
      <c r="G106" s="336"/>
      <c r="H106" s="14"/>
      <c r="I106" s="15">
        <f>SUM(I89:I105)</f>
        <v>0</v>
      </c>
    </row>
    <row r="107" spans="1:1024" ht="12.75" customHeight="1" x14ac:dyDescent="0.2">
      <c r="A107" s="10">
        <v>8</v>
      </c>
      <c r="B107" s="10"/>
      <c r="C107" s="10"/>
      <c r="D107" s="163" t="s">
        <v>40</v>
      </c>
      <c r="E107" s="10"/>
      <c r="F107" s="124"/>
      <c r="G107" s="124"/>
      <c r="H107" s="11"/>
      <c r="I107" s="13">
        <f>I113</f>
        <v>0</v>
      </c>
    </row>
    <row r="108" spans="1:1024" s="77" customFormat="1" ht="51" outlineLevel="1" x14ac:dyDescent="0.2">
      <c r="A108" s="284" t="s">
        <v>44</v>
      </c>
      <c r="B108" s="284" t="s">
        <v>724</v>
      </c>
      <c r="C108" s="284" t="s">
        <v>14</v>
      </c>
      <c r="D108" s="283" t="s">
        <v>723</v>
      </c>
      <c r="E108" s="284" t="s">
        <v>196</v>
      </c>
      <c r="F108" s="292">
        <v>737.13</v>
      </c>
      <c r="G108" s="539">
        <v>0</v>
      </c>
      <c r="H108" s="288">
        <f t="shared" ref="H108:H112" si="31">(G108*0.2223)+G108</f>
        <v>0</v>
      </c>
      <c r="I108" s="289">
        <f t="shared" ref="I108:I112" si="32">(F108*H108)</f>
        <v>0</v>
      </c>
      <c r="K108" s="317"/>
    </row>
    <row r="109" spans="1:1024" s="77" customFormat="1" ht="38.25" outlineLevel="1" x14ac:dyDescent="0.2">
      <c r="A109" s="284" t="s">
        <v>874</v>
      </c>
      <c r="B109" s="284" t="s">
        <v>1118</v>
      </c>
      <c r="C109" s="284" t="s">
        <v>14</v>
      </c>
      <c r="D109" s="283" t="s">
        <v>1119</v>
      </c>
      <c r="E109" s="284" t="s">
        <v>196</v>
      </c>
      <c r="F109" s="292">
        <f>737.13*0.2</f>
        <v>147.42600000000002</v>
      </c>
      <c r="G109" s="539">
        <v>0</v>
      </c>
      <c r="H109" s="288">
        <f t="shared" si="31"/>
        <v>0</v>
      </c>
      <c r="I109" s="289">
        <f t="shared" si="32"/>
        <v>0</v>
      </c>
      <c r="K109" s="317"/>
    </row>
    <row r="110" spans="1:1024" s="77" customFormat="1" ht="38.25" outlineLevel="1" x14ac:dyDescent="0.2">
      <c r="A110" s="86" t="s">
        <v>875</v>
      </c>
      <c r="B110" s="86" t="s">
        <v>42</v>
      </c>
      <c r="C110" s="86" t="s">
        <v>14</v>
      </c>
      <c r="D110" s="91" t="s">
        <v>151</v>
      </c>
      <c r="E110" s="86" t="s">
        <v>56</v>
      </c>
      <c r="F110" s="82">
        <v>83.05</v>
      </c>
      <c r="G110" s="538">
        <v>0</v>
      </c>
      <c r="H110" s="83">
        <f t="shared" si="31"/>
        <v>0</v>
      </c>
      <c r="I110" s="199">
        <f t="shared" si="32"/>
        <v>0</v>
      </c>
    </row>
    <row r="111" spans="1:1024" s="77" customFormat="1" ht="25.5" outlineLevel="1" x14ac:dyDescent="0.2">
      <c r="A111" s="284" t="s">
        <v>876</v>
      </c>
      <c r="B111" s="284" t="s">
        <v>1125</v>
      </c>
      <c r="C111" s="284" t="s">
        <v>14</v>
      </c>
      <c r="D111" s="283" t="s">
        <v>1126</v>
      </c>
      <c r="E111" s="284" t="s">
        <v>56</v>
      </c>
      <c r="F111" s="292">
        <v>137.5</v>
      </c>
      <c r="G111" s="539">
        <v>0</v>
      </c>
      <c r="H111" s="288">
        <f t="shared" si="31"/>
        <v>0</v>
      </c>
      <c r="I111" s="289">
        <f t="shared" si="32"/>
        <v>0</v>
      </c>
      <c r="K111" s="317"/>
    </row>
    <row r="112" spans="1:1024" s="77" customFormat="1" ht="38.25" outlineLevel="1" x14ac:dyDescent="0.2">
      <c r="A112" s="284" t="s">
        <v>1131</v>
      </c>
      <c r="B112" s="284" t="s">
        <v>1132</v>
      </c>
      <c r="C112" s="284" t="s">
        <v>14</v>
      </c>
      <c r="D112" s="283" t="s">
        <v>1133</v>
      </c>
      <c r="E112" s="284" t="s">
        <v>56</v>
      </c>
      <c r="F112" s="292">
        <v>53</v>
      </c>
      <c r="G112" s="539">
        <v>0</v>
      </c>
      <c r="H112" s="288">
        <f t="shared" si="31"/>
        <v>0</v>
      </c>
      <c r="I112" s="289">
        <f t="shared" si="32"/>
        <v>0</v>
      </c>
      <c r="K112" s="317"/>
    </row>
    <row r="113" spans="1:1024" outlineLevel="1" x14ac:dyDescent="0.2">
      <c r="A113" s="334" t="s">
        <v>877</v>
      </c>
      <c r="B113" s="335"/>
      <c r="C113" s="335"/>
      <c r="D113" s="335"/>
      <c r="E113" s="335"/>
      <c r="F113" s="335"/>
      <c r="G113" s="336"/>
      <c r="H113" s="14"/>
      <c r="I113" s="15">
        <f>SUM(I108:I112)</f>
        <v>0</v>
      </c>
    </row>
    <row r="114" spans="1:1024" x14ac:dyDescent="0.2">
      <c r="A114" s="10">
        <v>9</v>
      </c>
      <c r="B114" s="10"/>
      <c r="C114" s="10"/>
      <c r="D114" s="163" t="s">
        <v>43</v>
      </c>
      <c r="E114" s="10"/>
      <c r="F114" s="124"/>
      <c r="G114" s="124"/>
      <c r="H114" s="11"/>
      <c r="I114" s="13">
        <f>I116</f>
        <v>0</v>
      </c>
    </row>
    <row r="115" spans="1:1024" s="77" customFormat="1" ht="37.5" customHeight="1" outlineLevel="1" x14ac:dyDescent="0.2">
      <c r="A115" s="86" t="s">
        <v>878</v>
      </c>
      <c r="B115" s="86" t="s">
        <v>45</v>
      </c>
      <c r="C115" s="86" t="s">
        <v>14</v>
      </c>
      <c r="D115" s="91" t="s">
        <v>216</v>
      </c>
      <c r="E115" s="86" t="s">
        <v>196</v>
      </c>
      <c r="F115" s="82">
        <v>36.68</v>
      </c>
      <c r="G115" s="538">
        <v>0</v>
      </c>
      <c r="H115" s="83">
        <f t="shared" ref="H115" si="33">(G115*0.2223)+G115</f>
        <v>0</v>
      </c>
      <c r="I115" s="199">
        <f t="shared" ref="I115" si="34">(F115*H115)</f>
        <v>0</v>
      </c>
    </row>
    <row r="116" spans="1:1024" outlineLevel="1" x14ac:dyDescent="0.2">
      <c r="A116" s="334" t="s">
        <v>879</v>
      </c>
      <c r="B116" s="335"/>
      <c r="C116" s="335"/>
      <c r="D116" s="335"/>
      <c r="E116" s="335"/>
      <c r="F116" s="335"/>
      <c r="G116" s="336"/>
      <c r="H116" s="14"/>
      <c r="I116" s="15">
        <f>SUM(I115:I115)</f>
        <v>0</v>
      </c>
    </row>
    <row r="117" spans="1:1024" x14ac:dyDescent="0.2">
      <c r="A117" s="10">
        <v>10</v>
      </c>
      <c r="B117" s="10"/>
      <c r="C117" s="10"/>
      <c r="D117" s="163" t="s">
        <v>46</v>
      </c>
      <c r="E117" s="10"/>
      <c r="F117" s="126"/>
      <c r="G117" s="124"/>
      <c r="H117" s="11"/>
      <c r="I117" s="13">
        <f>I137</f>
        <v>0</v>
      </c>
    </row>
    <row r="118" spans="1:1024" s="80" customFormat="1" outlineLevel="1" x14ac:dyDescent="0.2">
      <c r="A118" s="96" t="s">
        <v>880</v>
      </c>
      <c r="B118" s="86"/>
      <c r="C118" s="86"/>
      <c r="D118" s="95" t="s">
        <v>571</v>
      </c>
      <c r="E118" s="86"/>
      <c r="F118" s="82"/>
      <c r="G118" s="82"/>
      <c r="H118" s="84"/>
      <c r="I118" s="84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8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78"/>
      <c r="MG118" s="78"/>
      <c r="MH118" s="78"/>
      <c r="MI118" s="78"/>
      <c r="MJ118" s="78"/>
      <c r="MK118" s="78"/>
      <c r="ML118" s="78"/>
      <c r="MM118" s="78"/>
      <c r="MN118" s="78"/>
      <c r="MO118" s="78"/>
      <c r="MP118" s="78"/>
      <c r="MQ118" s="78"/>
      <c r="MR118" s="78"/>
      <c r="MS118" s="78"/>
      <c r="MT118" s="78"/>
      <c r="MU118" s="78"/>
      <c r="MV118" s="78"/>
      <c r="MW118" s="78"/>
      <c r="MX118" s="78"/>
      <c r="MY118" s="78"/>
      <c r="MZ118" s="78"/>
      <c r="NA118" s="78"/>
      <c r="NB118" s="78"/>
      <c r="NC118" s="78"/>
      <c r="ND118" s="78"/>
      <c r="NE118" s="78"/>
      <c r="NF118" s="78"/>
      <c r="NG118" s="78"/>
      <c r="NH118" s="78"/>
      <c r="NI118" s="78"/>
      <c r="NJ118" s="78"/>
      <c r="NK118" s="78"/>
      <c r="NL118" s="78"/>
      <c r="NM118" s="78"/>
      <c r="NN118" s="78"/>
      <c r="NO118" s="78"/>
      <c r="NP118" s="78"/>
      <c r="NQ118" s="78"/>
      <c r="NR118" s="78"/>
      <c r="NS118" s="78"/>
      <c r="NT118" s="78"/>
      <c r="NU118" s="78"/>
      <c r="NV118" s="78"/>
      <c r="NW118" s="78"/>
      <c r="NX118" s="78"/>
      <c r="NY118" s="78"/>
      <c r="NZ118" s="78"/>
      <c r="OA118" s="78"/>
      <c r="OB118" s="78"/>
      <c r="OC118" s="78"/>
      <c r="OD118" s="78"/>
      <c r="OE118" s="78"/>
      <c r="OF118" s="78"/>
      <c r="OG118" s="78"/>
      <c r="OH118" s="78"/>
      <c r="OI118" s="78"/>
      <c r="OJ118" s="78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  <c r="OU118" s="78"/>
      <c r="OV118" s="78"/>
      <c r="OW118" s="78"/>
      <c r="OX118" s="78"/>
      <c r="OY118" s="78"/>
      <c r="OZ118" s="78"/>
      <c r="PA118" s="78"/>
      <c r="PB118" s="78"/>
      <c r="PC118" s="78"/>
      <c r="PD118" s="78"/>
      <c r="PE118" s="78"/>
      <c r="PF118" s="78"/>
      <c r="PG118" s="78"/>
      <c r="PH118" s="78"/>
      <c r="PI118" s="78"/>
      <c r="PJ118" s="78"/>
      <c r="PK118" s="78"/>
      <c r="PL118" s="78"/>
      <c r="PM118" s="78"/>
      <c r="PN118" s="78"/>
      <c r="PO118" s="78"/>
      <c r="PP118" s="78"/>
      <c r="PQ118" s="78"/>
      <c r="PR118" s="78"/>
      <c r="PS118" s="78"/>
      <c r="PT118" s="78"/>
      <c r="PU118" s="78"/>
      <c r="PV118" s="78"/>
      <c r="PW118" s="78"/>
      <c r="PX118" s="78"/>
      <c r="PY118" s="78"/>
      <c r="PZ118" s="78"/>
      <c r="QA118" s="78"/>
      <c r="QB118" s="78"/>
      <c r="QC118" s="78"/>
      <c r="QD118" s="78"/>
      <c r="QE118" s="78"/>
      <c r="QF118" s="78"/>
      <c r="QG118" s="78"/>
      <c r="QH118" s="78"/>
      <c r="QI118" s="78"/>
      <c r="QJ118" s="78"/>
      <c r="QK118" s="78"/>
      <c r="QL118" s="78"/>
      <c r="QM118" s="78"/>
      <c r="QN118" s="78"/>
      <c r="QO118" s="78"/>
      <c r="QP118" s="78"/>
      <c r="QQ118" s="78"/>
      <c r="QR118" s="78"/>
      <c r="QS118" s="78"/>
      <c r="QT118" s="78"/>
      <c r="QU118" s="78"/>
      <c r="QV118" s="78"/>
      <c r="QW118" s="78"/>
      <c r="QX118" s="78"/>
      <c r="QY118" s="78"/>
      <c r="QZ118" s="78"/>
      <c r="RA118" s="78"/>
      <c r="RB118" s="78"/>
      <c r="RC118" s="78"/>
      <c r="RD118" s="78"/>
      <c r="RE118" s="78"/>
      <c r="RF118" s="78"/>
      <c r="RG118" s="78"/>
      <c r="RH118" s="78"/>
      <c r="RI118" s="78"/>
      <c r="RJ118" s="78"/>
      <c r="RK118" s="78"/>
      <c r="RL118" s="78"/>
      <c r="RM118" s="78"/>
      <c r="RN118" s="78"/>
      <c r="RO118" s="78"/>
      <c r="RP118" s="78"/>
      <c r="RQ118" s="78"/>
      <c r="RR118" s="78"/>
      <c r="RS118" s="78"/>
      <c r="RT118" s="78"/>
      <c r="RU118" s="78"/>
      <c r="RV118" s="78"/>
      <c r="RW118" s="78"/>
      <c r="RX118" s="78"/>
      <c r="RY118" s="78"/>
      <c r="RZ118" s="78"/>
      <c r="SA118" s="78"/>
      <c r="SB118" s="78"/>
      <c r="SC118" s="78"/>
      <c r="SD118" s="78"/>
      <c r="SE118" s="78"/>
      <c r="SF118" s="78"/>
      <c r="SG118" s="78"/>
      <c r="SH118" s="78"/>
      <c r="SI118" s="78"/>
      <c r="SJ118" s="78"/>
      <c r="SK118" s="78"/>
      <c r="SL118" s="78"/>
      <c r="SM118" s="78"/>
      <c r="SN118" s="78"/>
      <c r="SO118" s="78"/>
      <c r="SP118" s="78"/>
      <c r="SQ118" s="78"/>
      <c r="SR118" s="78"/>
      <c r="SS118" s="78"/>
      <c r="ST118" s="78"/>
      <c r="SU118" s="78"/>
      <c r="SV118" s="78"/>
      <c r="SW118" s="78"/>
      <c r="SX118" s="78"/>
      <c r="SY118" s="78"/>
      <c r="SZ118" s="78"/>
      <c r="TA118" s="78"/>
      <c r="TB118" s="78"/>
      <c r="TC118" s="78"/>
      <c r="TD118" s="78"/>
      <c r="TE118" s="78"/>
      <c r="TF118" s="78"/>
      <c r="TG118" s="78"/>
      <c r="TH118" s="78"/>
      <c r="TI118" s="78"/>
      <c r="TJ118" s="78"/>
      <c r="TK118" s="78"/>
      <c r="TL118" s="78"/>
      <c r="TM118" s="78"/>
      <c r="TN118" s="78"/>
      <c r="TO118" s="78"/>
      <c r="TP118" s="78"/>
      <c r="TQ118" s="78"/>
      <c r="TR118" s="78"/>
      <c r="TS118" s="78"/>
      <c r="TT118" s="78"/>
      <c r="TU118" s="78"/>
      <c r="TV118" s="78"/>
      <c r="TW118" s="78"/>
      <c r="TX118" s="78"/>
      <c r="TY118" s="78"/>
      <c r="TZ118" s="78"/>
      <c r="UA118" s="78"/>
      <c r="UB118" s="78"/>
      <c r="UC118" s="78"/>
      <c r="UD118" s="78"/>
      <c r="UE118" s="78"/>
      <c r="UF118" s="78"/>
      <c r="UG118" s="78"/>
      <c r="UH118" s="78"/>
      <c r="UI118" s="78"/>
      <c r="UJ118" s="78"/>
      <c r="UK118" s="78"/>
      <c r="UL118" s="78"/>
      <c r="UM118" s="78"/>
      <c r="UN118" s="78"/>
      <c r="UO118" s="78"/>
      <c r="UP118" s="78"/>
      <c r="UQ118" s="78"/>
      <c r="UR118" s="78"/>
      <c r="US118" s="78"/>
      <c r="UT118" s="78"/>
      <c r="UU118" s="78"/>
      <c r="UV118" s="78"/>
      <c r="UW118" s="78"/>
      <c r="UX118" s="78"/>
      <c r="UY118" s="78"/>
      <c r="UZ118" s="78"/>
      <c r="VA118" s="78"/>
      <c r="VB118" s="78"/>
      <c r="VC118" s="78"/>
      <c r="VD118" s="78"/>
      <c r="VE118" s="78"/>
      <c r="VF118" s="78"/>
      <c r="VG118" s="78"/>
      <c r="VH118" s="78"/>
      <c r="VI118" s="78"/>
      <c r="VJ118" s="78"/>
      <c r="VK118" s="78"/>
      <c r="VL118" s="78"/>
      <c r="VM118" s="78"/>
      <c r="VN118" s="78"/>
      <c r="VO118" s="78"/>
      <c r="VP118" s="78"/>
      <c r="VQ118" s="78"/>
      <c r="VR118" s="78"/>
      <c r="VS118" s="78"/>
      <c r="VT118" s="78"/>
      <c r="VU118" s="78"/>
      <c r="VV118" s="78"/>
      <c r="VW118" s="78"/>
      <c r="VX118" s="78"/>
      <c r="VY118" s="78"/>
      <c r="VZ118" s="78"/>
      <c r="WA118" s="78"/>
      <c r="WB118" s="78"/>
      <c r="WC118" s="78"/>
      <c r="WD118" s="78"/>
      <c r="WE118" s="78"/>
      <c r="WF118" s="78"/>
      <c r="WG118" s="78"/>
      <c r="WH118" s="78"/>
      <c r="WI118" s="78"/>
      <c r="WJ118" s="78"/>
      <c r="WK118" s="78"/>
      <c r="WL118" s="78"/>
      <c r="WM118" s="78"/>
      <c r="WN118" s="78"/>
      <c r="WO118" s="78"/>
      <c r="WP118" s="78"/>
      <c r="WQ118" s="78"/>
      <c r="WR118" s="78"/>
      <c r="WS118" s="78"/>
      <c r="WT118" s="78"/>
      <c r="WU118" s="78"/>
      <c r="WV118" s="78"/>
      <c r="WW118" s="78"/>
      <c r="WX118" s="78"/>
      <c r="WY118" s="78"/>
      <c r="WZ118" s="78"/>
      <c r="XA118" s="78"/>
      <c r="XB118" s="78"/>
      <c r="XC118" s="78"/>
      <c r="XD118" s="78"/>
      <c r="XE118" s="78"/>
      <c r="XF118" s="78"/>
      <c r="XG118" s="78"/>
      <c r="XH118" s="78"/>
      <c r="XI118" s="78"/>
      <c r="XJ118" s="78"/>
      <c r="XK118" s="78"/>
      <c r="XL118" s="78"/>
      <c r="XM118" s="78"/>
      <c r="XN118" s="78"/>
      <c r="XO118" s="78"/>
      <c r="XP118" s="78"/>
      <c r="XQ118" s="78"/>
      <c r="XR118" s="78"/>
      <c r="XS118" s="78"/>
      <c r="XT118" s="78"/>
      <c r="XU118" s="78"/>
      <c r="XV118" s="78"/>
      <c r="XW118" s="78"/>
      <c r="XX118" s="78"/>
      <c r="XY118" s="78"/>
      <c r="XZ118" s="78"/>
      <c r="YA118" s="78"/>
      <c r="YB118" s="78"/>
      <c r="YC118" s="78"/>
      <c r="YD118" s="78"/>
      <c r="YE118" s="78"/>
      <c r="YF118" s="78"/>
      <c r="YG118" s="78"/>
      <c r="YH118" s="78"/>
      <c r="YI118" s="78"/>
      <c r="YJ118" s="78"/>
      <c r="YK118" s="78"/>
      <c r="YL118" s="78"/>
      <c r="YM118" s="78"/>
      <c r="YN118" s="78"/>
      <c r="YO118" s="78"/>
      <c r="YP118" s="78"/>
      <c r="YQ118" s="78"/>
      <c r="YR118" s="78"/>
      <c r="YS118" s="78"/>
      <c r="YT118" s="78"/>
      <c r="YU118" s="78"/>
      <c r="YV118" s="78"/>
      <c r="YW118" s="78"/>
      <c r="YX118" s="78"/>
      <c r="YY118" s="78"/>
      <c r="YZ118" s="78"/>
      <c r="ZA118" s="78"/>
      <c r="ZB118" s="78"/>
      <c r="ZC118" s="78"/>
      <c r="ZD118" s="78"/>
      <c r="ZE118" s="78"/>
      <c r="ZF118" s="78"/>
      <c r="ZG118" s="78"/>
      <c r="ZH118" s="78"/>
      <c r="ZI118" s="78"/>
      <c r="ZJ118" s="78"/>
      <c r="ZK118" s="78"/>
      <c r="ZL118" s="78"/>
      <c r="ZM118" s="78"/>
      <c r="ZN118" s="78"/>
      <c r="ZO118" s="78"/>
      <c r="ZP118" s="78"/>
      <c r="ZQ118" s="78"/>
      <c r="ZR118" s="78"/>
      <c r="ZS118" s="78"/>
      <c r="ZT118" s="78"/>
      <c r="ZU118" s="78"/>
      <c r="ZV118" s="78"/>
      <c r="ZW118" s="78"/>
      <c r="ZX118" s="78"/>
      <c r="ZY118" s="78"/>
      <c r="ZZ118" s="78"/>
      <c r="AAA118" s="78"/>
      <c r="AAB118" s="78"/>
      <c r="AAC118" s="78"/>
      <c r="AAD118" s="78"/>
      <c r="AAE118" s="78"/>
      <c r="AAF118" s="78"/>
      <c r="AAG118" s="78"/>
      <c r="AAH118" s="78"/>
      <c r="AAI118" s="78"/>
      <c r="AAJ118" s="78"/>
      <c r="AAK118" s="78"/>
      <c r="AAL118" s="78"/>
      <c r="AAM118" s="78"/>
      <c r="AAN118" s="78"/>
      <c r="AAO118" s="78"/>
      <c r="AAP118" s="78"/>
      <c r="AAQ118" s="78"/>
      <c r="AAR118" s="78"/>
      <c r="AAS118" s="78"/>
      <c r="AAT118" s="78"/>
      <c r="AAU118" s="78"/>
      <c r="AAV118" s="78"/>
      <c r="AAW118" s="78"/>
      <c r="AAX118" s="78"/>
      <c r="AAY118" s="78"/>
      <c r="AAZ118" s="78"/>
      <c r="ABA118" s="78"/>
      <c r="ABB118" s="78"/>
      <c r="ABC118" s="78"/>
      <c r="ABD118" s="78"/>
      <c r="ABE118" s="78"/>
      <c r="ABF118" s="78"/>
      <c r="ABG118" s="78"/>
      <c r="ABH118" s="78"/>
      <c r="ABI118" s="78"/>
      <c r="ABJ118" s="78"/>
      <c r="ABK118" s="78"/>
      <c r="ABL118" s="78"/>
      <c r="ABM118" s="78"/>
      <c r="ABN118" s="78"/>
      <c r="ABO118" s="78"/>
      <c r="ABP118" s="78"/>
      <c r="ABQ118" s="78"/>
      <c r="ABR118" s="78"/>
      <c r="ABS118" s="78"/>
      <c r="ABT118" s="78"/>
      <c r="ABU118" s="78"/>
      <c r="ABV118" s="78"/>
      <c r="ABW118" s="78"/>
      <c r="ABX118" s="78"/>
      <c r="ABY118" s="78"/>
      <c r="ABZ118" s="78"/>
      <c r="ACA118" s="78"/>
      <c r="ACB118" s="78"/>
      <c r="ACC118" s="78"/>
      <c r="ACD118" s="78"/>
      <c r="ACE118" s="78"/>
      <c r="ACF118" s="78"/>
      <c r="ACG118" s="78"/>
      <c r="ACH118" s="78"/>
      <c r="ACI118" s="78"/>
      <c r="ACJ118" s="78"/>
      <c r="ACK118" s="78"/>
      <c r="ACL118" s="78"/>
      <c r="ACM118" s="78"/>
      <c r="ACN118" s="78"/>
      <c r="ACO118" s="78"/>
      <c r="ACP118" s="78"/>
      <c r="ACQ118" s="78"/>
      <c r="ACR118" s="78"/>
      <c r="ACS118" s="78"/>
      <c r="ACT118" s="78"/>
      <c r="ACU118" s="78"/>
      <c r="ACV118" s="78"/>
      <c r="ACW118" s="78"/>
      <c r="ACX118" s="78"/>
      <c r="ACY118" s="78"/>
      <c r="ACZ118" s="78"/>
      <c r="ADA118" s="78"/>
      <c r="ADB118" s="78"/>
      <c r="ADC118" s="78"/>
      <c r="ADD118" s="78"/>
      <c r="ADE118" s="78"/>
      <c r="ADF118" s="78"/>
      <c r="ADG118" s="78"/>
      <c r="ADH118" s="78"/>
      <c r="ADI118" s="78"/>
      <c r="ADJ118" s="78"/>
      <c r="ADK118" s="78"/>
      <c r="ADL118" s="78"/>
      <c r="ADM118" s="78"/>
      <c r="ADN118" s="78"/>
      <c r="ADO118" s="78"/>
      <c r="ADP118" s="78"/>
      <c r="ADQ118" s="78"/>
      <c r="ADR118" s="78"/>
      <c r="ADS118" s="78"/>
      <c r="ADT118" s="78"/>
      <c r="ADU118" s="78"/>
      <c r="ADV118" s="78"/>
      <c r="ADW118" s="78"/>
      <c r="ADX118" s="78"/>
      <c r="ADY118" s="78"/>
      <c r="ADZ118" s="78"/>
      <c r="AEA118" s="78"/>
      <c r="AEB118" s="78"/>
      <c r="AEC118" s="78"/>
      <c r="AED118" s="78"/>
      <c r="AEE118" s="78"/>
      <c r="AEF118" s="78"/>
      <c r="AEG118" s="78"/>
      <c r="AEH118" s="78"/>
      <c r="AEI118" s="78"/>
      <c r="AEJ118" s="78"/>
      <c r="AEK118" s="78"/>
      <c r="AEL118" s="78"/>
      <c r="AEM118" s="78"/>
      <c r="AEN118" s="78"/>
      <c r="AEO118" s="78"/>
      <c r="AEP118" s="78"/>
      <c r="AEQ118" s="78"/>
      <c r="AER118" s="78"/>
      <c r="AES118" s="78"/>
      <c r="AET118" s="78"/>
      <c r="AEU118" s="78"/>
      <c r="AEV118" s="78"/>
      <c r="AEW118" s="78"/>
      <c r="AEX118" s="78"/>
      <c r="AEY118" s="78"/>
      <c r="AEZ118" s="78"/>
      <c r="AFA118" s="78"/>
      <c r="AFB118" s="78"/>
      <c r="AFC118" s="78"/>
      <c r="AFD118" s="78"/>
      <c r="AFE118" s="78"/>
      <c r="AFF118" s="78"/>
      <c r="AFG118" s="78"/>
      <c r="AFH118" s="78"/>
      <c r="AFI118" s="78"/>
      <c r="AFJ118" s="78"/>
      <c r="AFK118" s="78"/>
      <c r="AFL118" s="78"/>
      <c r="AFM118" s="78"/>
      <c r="AFN118" s="78"/>
      <c r="AFO118" s="78"/>
      <c r="AFP118" s="78"/>
      <c r="AFQ118" s="78"/>
      <c r="AFR118" s="78"/>
      <c r="AFS118" s="78"/>
      <c r="AFT118" s="78"/>
      <c r="AFU118" s="78"/>
      <c r="AFV118" s="78"/>
      <c r="AFW118" s="78"/>
      <c r="AFX118" s="78"/>
      <c r="AFY118" s="78"/>
      <c r="AFZ118" s="78"/>
      <c r="AGA118" s="78"/>
      <c r="AGB118" s="78"/>
      <c r="AGC118" s="78"/>
      <c r="AGD118" s="78"/>
      <c r="AGE118" s="78"/>
      <c r="AGF118" s="78"/>
      <c r="AGG118" s="78"/>
      <c r="AGH118" s="78"/>
      <c r="AGI118" s="78"/>
      <c r="AGJ118" s="78"/>
      <c r="AGK118" s="78"/>
      <c r="AGL118" s="78"/>
      <c r="AGM118" s="78"/>
      <c r="AGN118" s="78"/>
      <c r="AGO118" s="78"/>
      <c r="AGP118" s="78"/>
      <c r="AGQ118" s="78"/>
      <c r="AGR118" s="78"/>
      <c r="AGS118" s="78"/>
      <c r="AGT118" s="78"/>
      <c r="AGU118" s="78"/>
      <c r="AGV118" s="78"/>
      <c r="AGW118" s="78"/>
      <c r="AGX118" s="78"/>
      <c r="AGY118" s="78"/>
      <c r="AGZ118" s="78"/>
      <c r="AHA118" s="78"/>
      <c r="AHB118" s="78"/>
      <c r="AHC118" s="78"/>
      <c r="AHD118" s="78"/>
      <c r="AHE118" s="78"/>
      <c r="AHF118" s="78"/>
      <c r="AHG118" s="78"/>
      <c r="AHH118" s="78"/>
      <c r="AHI118" s="78"/>
      <c r="AHJ118" s="78"/>
      <c r="AHK118" s="78"/>
      <c r="AHL118" s="78"/>
      <c r="AHM118" s="78"/>
      <c r="AHN118" s="78"/>
      <c r="AHO118" s="78"/>
      <c r="AHP118" s="78"/>
      <c r="AHQ118" s="78"/>
      <c r="AHR118" s="78"/>
      <c r="AHS118" s="78"/>
      <c r="AHT118" s="78"/>
      <c r="AHU118" s="78"/>
      <c r="AHV118" s="78"/>
      <c r="AHW118" s="78"/>
      <c r="AHX118" s="78"/>
      <c r="AHY118" s="78"/>
      <c r="AHZ118" s="78"/>
      <c r="AIA118" s="78"/>
      <c r="AIB118" s="78"/>
      <c r="AIC118" s="78"/>
      <c r="AID118" s="78"/>
      <c r="AIE118" s="78"/>
      <c r="AIF118" s="78"/>
      <c r="AIG118" s="78"/>
      <c r="AIH118" s="78"/>
      <c r="AII118" s="78"/>
      <c r="AIJ118" s="78"/>
      <c r="AIK118" s="78"/>
      <c r="AIL118" s="78"/>
      <c r="AIM118" s="78"/>
      <c r="AIN118" s="78"/>
      <c r="AIO118" s="78"/>
      <c r="AIP118" s="78"/>
      <c r="AIQ118" s="78"/>
      <c r="AIR118" s="78"/>
      <c r="AIS118" s="78"/>
      <c r="AIT118" s="78"/>
      <c r="AIU118" s="78"/>
      <c r="AIV118" s="78"/>
      <c r="AIW118" s="78"/>
      <c r="AIX118" s="78"/>
      <c r="AIY118" s="78"/>
      <c r="AIZ118" s="78"/>
      <c r="AJA118" s="78"/>
      <c r="AJB118" s="78"/>
      <c r="AJC118" s="78"/>
      <c r="AJD118" s="78"/>
      <c r="AJE118" s="78"/>
      <c r="AJF118" s="78"/>
      <c r="AJG118" s="78"/>
      <c r="AJH118" s="78"/>
      <c r="AJI118" s="78"/>
      <c r="AJJ118" s="78"/>
      <c r="AJK118" s="78"/>
      <c r="AJL118" s="78"/>
      <c r="AJM118" s="78"/>
      <c r="AJN118" s="78"/>
      <c r="AJO118" s="78"/>
      <c r="AJP118" s="78"/>
      <c r="AJQ118" s="78"/>
      <c r="AJR118" s="78"/>
      <c r="AJS118" s="78"/>
      <c r="AJT118" s="78"/>
      <c r="AJU118" s="78"/>
      <c r="AJV118" s="78"/>
      <c r="AJW118" s="78"/>
      <c r="AJX118" s="78"/>
      <c r="AJY118" s="78"/>
      <c r="AJZ118" s="78"/>
      <c r="AKA118" s="78"/>
      <c r="AKB118" s="78"/>
      <c r="AKC118" s="78"/>
      <c r="AKD118" s="78"/>
      <c r="AKE118" s="78"/>
      <c r="AKF118" s="78"/>
      <c r="AKG118" s="78"/>
      <c r="AKH118" s="78"/>
      <c r="AKI118" s="78"/>
      <c r="AKJ118" s="78"/>
      <c r="AKK118" s="78"/>
      <c r="AKL118" s="78"/>
      <c r="AKM118" s="78"/>
      <c r="AKN118" s="78"/>
      <c r="AKO118" s="78"/>
      <c r="AKP118" s="78"/>
      <c r="AKQ118" s="78"/>
      <c r="AKR118" s="78"/>
      <c r="AKS118" s="78"/>
      <c r="AKT118" s="78"/>
      <c r="AKU118" s="78"/>
      <c r="AKV118" s="78"/>
      <c r="AKW118" s="78"/>
      <c r="AKX118" s="78"/>
      <c r="AKY118" s="78"/>
      <c r="AKZ118" s="78"/>
      <c r="ALA118" s="78"/>
      <c r="ALB118" s="78"/>
      <c r="ALC118" s="78"/>
      <c r="ALD118" s="78"/>
      <c r="ALE118" s="78"/>
      <c r="ALF118" s="78"/>
      <c r="ALG118" s="78"/>
      <c r="ALH118" s="78"/>
      <c r="ALI118" s="78"/>
      <c r="ALJ118" s="78"/>
      <c r="ALK118" s="78"/>
      <c r="ALL118" s="78"/>
      <c r="ALM118" s="78"/>
      <c r="ALN118" s="78"/>
      <c r="ALO118" s="78"/>
      <c r="ALP118" s="78"/>
      <c r="ALQ118" s="78"/>
      <c r="ALR118" s="78"/>
      <c r="ALS118" s="78"/>
      <c r="ALT118" s="78"/>
      <c r="ALU118" s="78"/>
      <c r="ALV118" s="78"/>
      <c r="ALW118" s="78"/>
      <c r="ALX118" s="78"/>
      <c r="ALY118" s="78"/>
      <c r="ALZ118" s="78"/>
      <c r="AMA118" s="78"/>
      <c r="AMB118" s="78"/>
      <c r="AMC118" s="78"/>
      <c r="AMD118" s="78"/>
      <c r="AME118" s="78"/>
      <c r="AMF118" s="78"/>
      <c r="AMG118" s="78"/>
      <c r="AMH118" s="78"/>
      <c r="AMI118" s="78"/>
      <c r="AMJ118" s="78"/>
    </row>
    <row r="119" spans="1:1024" s="77" customFormat="1" ht="51" outlineLevel="1" x14ac:dyDescent="0.2">
      <c r="A119" s="86" t="s">
        <v>881</v>
      </c>
      <c r="B119" s="86">
        <v>87878</v>
      </c>
      <c r="C119" s="86" t="s">
        <v>17</v>
      </c>
      <c r="D119" s="91" t="s">
        <v>152</v>
      </c>
      <c r="E119" s="86" t="s">
        <v>196</v>
      </c>
      <c r="F119" s="89">
        <v>265.88</v>
      </c>
      <c r="G119" s="538">
        <v>0</v>
      </c>
      <c r="H119" s="83">
        <f t="shared" ref="H119:H123" si="35">(G119*0.2223)+G119</f>
        <v>0</v>
      </c>
      <c r="I119" s="199">
        <f t="shared" ref="I119:I123" si="36">(F119*H119)</f>
        <v>0</v>
      </c>
    </row>
    <row r="120" spans="1:1024" s="77" customFormat="1" ht="51" outlineLevel="1" x14ac:dyDescent="0.2">
      <c r="A120" s="284" t="s">
        <v>882</v>
      </c>
      <c r="B120" s="284">
        <v>87530</v>
      </c>
      <c r="C120" s="284" t="s">
        <v>17</v>
      </c>
      <c r="D120" s="283" t="s">
        <v>1091</v>
      </c>
      <c r="E120" s="284" t="s">
        <v>196</v>
      </c>
      <c r="F120" s="306">
        <v>265.88</v>
      </c>
      <c r="G120" s="539">
        <v>0</v>
      </c>
      <c r="H120" s="288">
        <f t="shared" si="35"/>
        <v>0</v>
      </c>
      <c r="I120" s="289">
        <f t="shared" si="36"/>
        <v>0</v>
      </c>
      <c r="K120" s="317"/>
    </row>
    <row r="121" spans="1:1024" s="77" customFormat="1" ht="27.75" customHeight="1" outlineLevel="1" x14ac:dyDescent="0.2">
      <c r="A121" s="284" t="s">
        <v>883</v>
      </c>
      <c r="B121" s="284" t="s">
        <v>527</v>
      </c>
      <c r="C121" s="284" t="s">
        <v>14</v>
      </c>
      <c r="D121" s="283" t="s">
        <v>1071</v>
      </c>
      <c r="E121" s="284" t="s">
        <v>196</v>
      </c>
      <c r="F121" s="306">
        <v>321.20999999999998</v>
      </c>
      <c r="G121" s="539">
        <v>0</v>
      </c>
      <c r="H121" s="288">
        <f t="shared" si="35"/>
        <v>0</v>
      </c>
      <c r="I121" s="289">
        <f t="shared" si="36"/>
        <v>0</v>
      </c>
    </row>
    <row r="122" spans="1:1024" s="77" customFormat="1" ht="68.25" customHeight="1" outlineLevel="1" x14ac:dyDescent="0.2">
      <c r="A122" s="284" t="s">
        <v>884</v>
      </c>
      <c r="B122" s="284" t="s">
        <v>1069</v>
      </c>
      <c r="C122" s="284" t="s">
        <v>14</v>
      </c>
      <c r="D122" s="283" t="s">
        <v>1092</v>
      </c>
      <c r="E122" s="284" t="s">
        <v>196</v>
      </c>
      <c r="F122" s="306">
        <v>412.62</v>
      </c>
      <c r="G122" s="539">
        <v>0</v>
      </c>
      <c r="H122" s="288">
        <f t="shared" si="35"/>
        <v>0</v>
      </c>
      <c r="I122" s="289">
        <f t="shared" si="36"/>
        <v>0</v>
      </c>
      <c r="K122" s="317"/>
    </row>
    <row r="123" spans="1:1024" s="77" customFormat="1" ht="12.75" outlineLevel="1" x14ac:dyDescent="0.2">
      <c r="A123" s="284" t="s">
        <v>885</v>
      </c>
      <c r="B123" s="294">
        <v>9321</v>
      </c>
      <c r="C123" s="294" t="s">
        <v>37</v>
      </c>
      <c r="D123" s="307" t="s">
        <v>481</v>
      </c>
      <c r="E123" s="286" t="s">
        <v>56</v>
      </c>
      <c r="F123" s="308">
        <v>286.81</v>
      </c>
      <c r="G123" s="544">
        <v>0</v>
      </c>
      <c r="H123" s="288">
        <f t="shared" si="35"/>
        <v>0</v>
      </c>
      <c r="I123" s="289">
        <f t="shared" si="36"/>
        <v>0</v>
      </c>
    </row>
    <row r="124" spans="1:1024" s="80" customFormat="1" outlineLevel="1" x14ac:dyDescent="0.2">
      <c r="A124" s="309" t="s">
        <v>886</v>
      </c>
      <c r="B124" s="284"/>
      <c r="C124" s="284"/>
      <c r="D124" s="310" t="s">
        <v>48</v>
      </c>
      <c r="E124" s="284"/>
      <c r="F124" s="306"/>
      <c r="G124" s="539"/>
      <c r="H124" s="311"/>
      <c r="I124" s="311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78"/>
      <c r="JA124" s="78"/>
      <c r="JB124" s="78"/>
      <c r="JC124" s="78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78"/>
      <c r="JO124" s="78"/>
      <c r="JP124" s="78"/>
      <c r="JQ124" s="78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78"/>
      <c r="KC124" s="78"/>
      <c r="KD124" s="78"/>
      <c r="KE124" s="78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78"/>
      <c r="KQ124" s="78"/>
      <c r="KR124" s="78"/>
      <c r="KS124" s="78"/>
      <c r="KT124" s="78"/>
      <c r="KU124" s="78"/>
      <c r="KV124" s="78"/>
      <c r="KW124" s="78"/>
      <c r="KX124" s="78"/>
      <c r="KY124" s="78"/>
      <c r="KZ124" s="78"/>
      <c r="LA124" s="78"/>
      <c r="LB124" s="78"/>
      <c r="LC124" s="78"/>
      <c r="LD124" s="78"/>
      <c r="LE124" s="78"/>
      <c r="LF124" s="78"/>
      <c r="LG124" s="78"/>
      <c r="LH124" s="78"/>
      <c r="LI124" s="78"/>
      <c r="LJ124" s="78"/>
      <c r="LK124" s="78"/>
      <c r="LL124" s="78"/>
      <c r="LM124" s="78"/>
      <c r="LN124" s="78"/>
      <c r="LO124" s="78"/>
      <c r="LP124" s="78"/>
      <c r="LQ124" s="78"/>
      <c r="LR124" s="78"/>
      <c r="LS124" s="78"/>
      <c r="LT124" s="78"/>
      <c r="LU124" s="78"/>
      <c r="LV124" s="78"/>
      <c r="LW124" s="78"/>
      <c r="LX124" s="78"/>
      <c r="LY124" s="78"/>
      <c r="LZ124" s="78"/>
      <c r="MA124" s="78"/>
      <c r="MB124" s="78"/>
      <c r="MC124" s="78"/>
      <c r="MD124" s="78"/>
      <c r="ME124" s="78"/>
      <c r="MF124" s="78"/>
      <c r="MG124" s="78"/>
      <c r="MH124" s="78"/>
      <c r="MI124" s="78"/>
      <c r="MJ124" s="78"/>
      <c r="MK124" s="78"/>
      <c r="ML124" s="78"/>
      <c r="MM124" s="78"/>
      <c r="MN124" s="78"/>
      <c r="MO124" s="78"/>
      <c r="MP124" s="78"/>
      <c r="MQ124" s="78"/>
      <c r="MR124" s="78"/>
      <c r="MS124" s="78"/>
      <c r="MT124" s="78"/>
      <c r="MU124" s="78"/>
      <c r="MV124" s="78"/>
      <c r="MW124" s="78"/>
      <c r="MX124" s="78"/>
      <c r="MY124" s="78"/>
      <c r="MZ124" s="78"/>
      <c r="NA124" s="78"/>
      <c r="NB124" s="78"/>
      <c r="NC124" s="78"/>
      <c r="ND124" s="78"/>
      <c r="NE124" s="78"/>
      <c r="NF124" s="78"/>
      <c r="NG124" s="78"/>
      <c r="NH124" s="78"/>
      <c r="NI124" s="78"/>
      <c r="NJ124" s="78"/>
      <c r="NK124" s="78"/>
      <c r="NL124" s="78"/>
      <c r="NM124" s="78"/>
      <c r="NN124" s="78"/>
      <c r="NO124" s="78"/>
      <c r="NP124" s="78"/>
      <c r="NQ124" s="78"/>
      <c r="NR124" s="78"/>
      <c r="NS124" s="78"/>
      <c r="NT124" s="78"/>
      <c r="NU124" s="78"/>
      <c r="NV124" s="78"/>
      <c r="NW124" s="78"/>
      <c r="NX124" s="78"/>
      <c r="NY124" s="78"/>
      <c r="NZ124" s="78"/>
      <c r="OA124" s="78"/>
      <c r="OB124" s="78"/>
      <c r="OC124" s="78"/>
      <c r="OD124" s="78"/>
      <c r="OE124" s="78"/>
      <c r="OF124" s="78"/>
      <c r="OG124" s="78"/>
      <c r="OH124" s="78"/>
      <c r="OI124" s="78"/>
      <c r="OJ124" s="78"/>
      <c r="OK124" s="78"/>
      <c r="OL124" s="78"/>
      <c r="OM124" s="78"/>
      <c r="ON124" s="78"/>
      <c r="OO124" s="78"/>
      <c r="OP124" s="78"/>
      <c r="OQ124" s="78"/>
      <c r="OR124" s="78"/>
      <c r="OS124" s="78"/>
      <c r="OT124" s="78"/>
      <c r="OU124" s="78"/>
      <c r="OV124" s="78"/>
      <c r="OW124" s="78"/>
      <c r="OX124" s="78"/>
      <c r="OY124" s="78"/>
      <c r="OZ124" s="78"/>
      <c r="PA124" s="78"/>
      <c r="PB124" s="78"/>
      <c r="PC124" s="78"/>
      <c r="PD124" s="78"/>
      <c r="PE124" s="78"/>
      <c r="PF124" s="78"/>
      <c r="PG124" s="78"/>
      <c r="PH124" s="78"/>
      <c r="PI124" s="78"/>
      <c r="PJ124" s="78"/>
      <c r="PK124" s="78"/>
      <c r="PL124" s="78"/>
      <c r="PM124" s="78"/>
      <c r="PN124" s="78"/>
      <c r="PO124" s="78"/>
      <c r="PP124" s="78"/>
      <c r="PQ124" s="78"/>
      <c r="PR124" s="78"/>
      <c r="PS124" s="78"/>
      <c r="PT124" s="78"/>
      <c r="PU124" s="78"/>
      <c r="PV124" s="78"/>
      <c r="PW124" s="78"/>
      <c r="PX124" s="78"/>
      <c r="PY124" s="78"/>
      <c r="PZ124" s="78"/>
      <c r="QA124" s="78"/>
      <c r="QB124" s="78"/>
      <c r="QC124" s="78"/>
      <c r="QD124" s="78"/>
      <c r="QE124" s="78"/>
      <c r="QF124" s="78"/>
      <c r="QG124" s="78"/>
      <c r="QH124" s="78"/>
      <c r="QI124" s="78"/>
      <c r="QJ124" s="78"/>
      <c r="QK124" s="78"/>
      <c r="QL124" s="78"/>
      <c r="QM124" s="78"/>
      <c r="QN124" s="78"/>
      <c r="QO124" s="78"/>
      <c r="QP124" s="78"/>
      <c r="QQ124" s="78"/>
      <c r="QR124" s="78"/>
      <c r="QS124" s="78"/>
      <c r="QT124" s="78"/>
      <c r="QU124" s="78"/>
      <c r="QV124" s="78"/>
      <c r="QW124" s="78"/>
      <c r="QX124" s="78"/>
      <c r="QY124" s="78"/>
      <c r="QZ124" s="78"/>
      <c r="RA124" s="78"/>
      <c r="RB124" s="78"/>
      <c r="RC124" s="78"/>
      <c r="RD124" s="78"/>
      <c r="RE124" s="78"/>
      <c r="RF124" s="78"/>
      <c r="RG124" s="78"/>
      <c r="RH124" s="78"/>
      <c r="RI124" s="78"/>
      <c r="RJ124" s="78"/>
      <c r="RK124" s="78"/>
      <c r="RL124" s="78"/>
      <c r="RM124" s="78"/>
      <c r="RN124" s="78"/>
      <c r="RO124" s="78"/>
      <c r="RP124" s="78"/>
      <c r="RQ124" s="78"/>
      <c r="RR124" s="78"/>
      <c r="RS124" s="78"/>
      <c r="RT124" s="78"/>
      <c r="RU124" s="78"/>
      <c r="RV124" s="78"/>
      <c r="RW124" s="78"/>
      <c r="RX124" s="78"/>
      <c r="RY124" s="78"/>
      <c r="RZ124" s="78"/>
      <c r="SA124" s="78"/>
      <c r="SB124" s="78"/>
      <c r="SC124" s="78"/>
      <c r="SD124" s="78"/>
      <c r="SE124" s="78"/>
      <c r="SF124" s="78"/>
      <c r="SG124" s="78"/>
      <c r="SH124" s="78"/>
      <c r="SI124" s="78"/>
      <c r="SJ124" s="78"/>
      <c r="SK124" s="78"/>
      <c r="SL124" s="78"/>
      <c r="SM124" s="78"/>
      <c r="SN124" s="78"/>
      <c r="SO124" s="78"/>
      <c r="SP124" s="78"/>
      <c r="SQ124" s="78"/>
      <c r="SR124" s="78"/>
      <c r="SS124" s="78"/>
      <c r="ST124" s="78"/>
      <c r="SU124" s="78"/>
      <c r="SV124" s="78"/>
      <c r="SW124" s="78"/>
      <c r="SX124" s="78"/>
      <c r="SY124" s="78"/>
      <c r="SZ124" s="78"/>
      <c r="TA124" s="78"/>
      <c r="TB124" s="78"/>
      <c r="TC124" s="78"/>
      <c r="TD124" s="78"/>
      <c r="TE124" s="78"/>
      <c r="TF124" s="78"/>
      <c r="TG124" s="78"/>
      <c r="TH124" s="78"/>
      <c r="TI124" s="78"/>
      <c r="TJ124" s="78"/>
      <c r="TK124" s="78"/>
      <c r="TL124" s="78"/>
      <c r="TM124" s="78"/>
      <c r="TN124" s="78"/>
      <c r="TO124" s="78"/>
      <c r="TP124" s="78"/>
      <c r="TQ124" s="78"/>
      <c r="TR124" s="78"/>
      <c r="TS124" s="78"/>
      <c r="TT124" s="78"/>
      <c r="TU124" s="78"/>
      <c r="TV124" s="78"/>
      <c r="TW124" s="78"/>
      <c r="TX124" s="78"/>
      <c r="TY124" s="78"/>
      <c r="TZ124" s="78"/>
      <c r="UA124" s="78"/>
      <c r="UB124" s="78"/>
      <c r="UC124" s="78"/>
      <c r="UD124" s="78"/>
      <c r="UE124" s="78"/>
      <c r="UF124" s="78"/>
      <c r="UG124" s="78"/>
      <c r="UH124" s="78"/>
      <c r="UI124" s="78"/>
      <c r="UJ124" s="78"/>
      <c r="UK124" s="78"/>
      <c r="UL124" s="78"/>
      <c r="UM124" s="78"/>
      <c r="UN124" s="78"/>
      <c r="UO124" s="78"/>
      <c r="UP124" s="78"/>
      <c r="UQ124" s="78"/>
      <c r="UR124" s="78"/>
      <c r="US124" s="78"/>
      <c r="UT124" s="78"/>
      <c r="UU124" s="78"/>
      <c r="UV124" s="78"/>
      <c r="UW124" s="78"/>
      <c r="UX124" s="78"/>
      <c r="UY124" s="78"/>
      <c r="UZ124" s="78"/>
      <c r="VA124" s="78"/>
      <c r="VB124" s="78"/>
      <c r="VC124" s="78"/>
      <c r="VD124" s="78"/>
      <c r="VE124" s="78"/>
      <c r="VF124" s="78"/>
      <c r="VG124" s="78"/>
      <c r="VH124" s="78"/>
      <c r="VI124" s="78"/>
      <c r="VJ124" s="78"/>
      <c r="VK124" s="78"/>
      <c r="VL124" s="78"/>
      <c r="VM124" s="78"/>
      <c r="VN124" s="78"/>
      <c r="VO124" s="78"/>
      <c r="VP124" s="78"/>
      <c r="VQ124" s="78"/>
      <c r="VR124" s="78"/>
      <c r="VS124" s="78"/>
      <c r="VT124" s="78"/>
      <c r="VU124" s="78"/>
      <c r="VV124" s="78"/>
      <c r="VW124" s="78"/>
      <c r="VX124" s="78"/>
      <c r="VY124" s="78"/>
      <c r="VZ124" s="78"/>
      <c r="WA124" s="78"/>
      <c r="WB124" s="78"/>
      <c r="WC124" s="78"/>
      <c r="WD124" s="78"/>
      <c r="WE124" s="78"/>
      <c r="WF124" s="78"/>
      <c r="WG124" s="78"/>
      <c r="WH124" s="78"/>
      <c r="WI124" s="78"/>
      <c r="WJ124" s="78"/>
      <c r="WK124" s="78"/>
      <c r="WL124" s="78"/>
      <c r="WM124" s="78"/>
      <c r="WN124" s="78"/>
      <c r="WO124" s="78"/>
      <c r="WP124" s="78"/>
      <c r="WQ124" s="78"/>
      <c r="WR124" s="78"/>
      <c r="WS124" s="78"/>
      <c r="WT124" s="78"/>
      <c r="WU124" s="78"/>
      <c r="WV124" s="78"/>
      <c r="WW124" s="78"/>
      <c r="WX124" s="78"/>
      <c r="WY124" s="78"/>
      <c r="WZ124" s="78"/>
      <c r="XA124" s="78"/>
      <c r="XB124" s="78"/>
      <c r="XC124" s="78"/>
      <c r="XD124" s="78"/>
      <c r="XE124" s="78"/>
      <c r="XF124" s="78"/>
      <c r="XG124" s="78"/>
      <c r="XH124" s="78"/>
      <c r="XI124" s="78"/>
      <c r="XJ124" s="78"/>
      <c r="XK124" s="78"/>
      <c r="XL124" s="78"/>
      <c r="XM124" s="78"/>
      <c r="XN124" s="78"/>
      <c r="XO124" s="78"/>
      <c r="XP124" s="78"/>
      <c r="XQ124" s="78"/>
      <c r="XR124" s="78"/>
      <c r="XS124" s="78"/>
      <c r="XT124" s="78"/>
      <c r="XU124" s="78"/>
      <c r="XV124" s="78"/>
      <c r="XW124" s="78"/>
      <c r="XX124" s="78"/>
      <c r="XY124" s="78"/>
      <c r="XZ124" s="78"/>
      <c r="YA124" s="78"/>
      <c r="YB124" s="78"/>
      <c r="YC124" s="78"/>
      <c r="YD124" s="78"/>
      <c r="YE124" s="78"/>
      <c r="YF124" s="78"/>
      <c r="YG124" s="78"/>
      <c r="YH124" s="78"/>
      <c r="YI124" s="78"/>
      <c r="YJ124" s="78"/>
      <c r="YK124" s="78"/>
      <c r="YL124" s="78"/>
      <c r="YM124" s="78"/>
      <c r="YN124" s="78"/>
      <c r="YO124" s="78"/>
      <c r="YP124" s="78"/>
      <c r="YQ124" s="78"/>
      <c r="YR124" s="78"/>
      <c r="YS124" s="78"/>
      <c r="YT124" s="78"/>
      <c r="YU124" s="78"/>
      <c r="YV124" s="78"/>
      <c r="YW124" s="78"/>
      <c r="YX124" s="78"/>
      <c r="YY124" s="78"/>
      <c r="YZ124" s="78"/>
      <c r="ZA124" s="78"/>
      <c r="ZB124" s="78"/>
      <c r="ZC124" s="78"/>
      <c r="ZD124" s="78"/>
      <c r="ZE124" s="78"/>
      <c r="ZF124" s="78"/>
      <c r="ZG124" s="78"/>
      <c r="ZH124" s="78"/>
      <c r="ZI124" s="78"/>
      <c r="ZJ124" s="78"/>
      <c r="ZK124" s="78"/>
      <c r="ZL124" s="78"/>
      <c r="ZM124" s="78"/>
      <c r="ZN124" s="78"/>
      <c r="ZO124" s="78"/>
      <c r="ZP124" s="78"/>
      <c r="ZQ124" s="78"/>
      <c r="ZR124" s="78"/>
      <c r="ZS124" s="78"/>
      <c r="ZT124" s="78"/>
      <c r="ZU124" s="78"/>
      <c r="ZV124" s="78"/>
      <c r="ZW124" s="78"/>
      <c r="ZX124" s="78"/>
      <c r="ZY124" s="78"/>
      <c r="ZZ124" s="78"/>
      <c r="AAA124" s="78"/>
      <c r="AAB124" s="78"/>
      <c r="AAC124" s="78"/>
      <c r="AAD124" s="78"/>
      <c r="AAE124" s="78"/>
      <c r="AAF124" s="78"/>
      <c r="AAG124" s="78"/>
      <c r="AAH124" s="78"/>
      <c r="AAI124" s="78"/>
      <c r="AAJ124" s="78"/>
      <c r="AAK124" s="78"/>
      <c r="AAL124" s="78"/>
      <c r="AAM124" s="78"/>
      <c r="AAN124" s="78"/>
      <c r="AAO124" s="78"/>
      <c r="AAP124" s="78"/>
      <c r="AAQ124" s="78"/>
      <c r="AAR124" s="78"/>
      <c r="AAS124" s="78"/>
      <c r="AAT124" s="78"/>
      <c r="AAU124" s="78"/>
      <c r="AAV124" s="78"/>
      <c r="AAW124" s="78"/>
      <c r="AAX124" s="78"/>
      <c r="AAY124" s="78"/>
      <c r="AAZ124" s="78"/>
      <c r="ABA124" s="78"/>
      <c r="ABB124" s="78"/>
      <c r="ABC124" s="78"/>
      <c r="ABD124" s="78"/>
      <c r="ABE124" s="78"/>
      <c r="ABF124" s="78"/>
      <c r="ABG124" s="78"/>
      <c r="ABH124" s="78"/>
      <c r="ABI124" s="78"/>
      <c r="ABJ124" s="78"/>
      <c r="ABK124" s="78"/>
      <c r="ABL124" s="78"/>
      <c r="ABM124" s="78"/>
      <c r="ABN124" s="78"/>
      <c r="ABO124" s="78"/>
      <c r="ABP124" s="78"/>
      <c r="ABQ124" s="78"/>
      <c r="ABR124" s="78"/>
      <c r="ABS124" s="78"/>
      <c r="ABT124" s="78"/>
      <c r="ABU124" s="78"/>
      <c r="ABV124" s="78"/>
      <c r="ABW124" s="78"/>
      <c r="ABX124" s="78"/>
      <c r="ABY124" s="78"/>
      <c r="ABZ124" s="78"/>
      <c r="ACA124" s="78"/>
      <c r="ACB124" s="78"/>
      <c r="ACC124" s="78"/>
      <c r="ACD124" s="78"/>
      <c r="ACE124" s="78"/>
      <c r="ACF124" s="78"/>
      <c r="ACG124" s="78"/>
      <c r="ACH124" s="78"/>
      <c r="ACI124" s="78"/>
      <c r="ACJ124" s="78"/>
      <c r="ACK124" s="78"/>
      <c r="ACL124" s="78"/>
      <c r="ACM124" s="78"/>
      <c r="ACN124" s="78"/>
      <c r="ACO124" s="78"/>
      <c r="ACP124" s="78"/>
      <c r="ACQ124" s="78"/>
      <c r="ACR124" s="78"/>
      <c r="ACS124" s="78"/>
      <c r="ACT124" s="78"/>
      <c r="ACU124" s="78"/>
      <c r="ACV124" s="78"/>
      <c r="ACW124" s="78"/>
      <c r="ACX124" s="78"/>
      <c r="ACY124" s="78"/>
      <c r="ACZ124" s="78"/>
      <c r="ADA124" s="78"/>
      <c r="ADB124" s="78"/>
      <c r="ADC124" s="78"/>
      <c r="ADD124" s="78"/>
      <c r="ADE124" s="78"/>
      <c r="ADF124" s="78"/>
      <c r="ADG124" s="78"/>
      <c r="ADH124" s="78"/>
      <c r="ADI124" s="78"/>
      <c r="ADJ124" s="78"/>
      <c r="ADK124" s="78"/>
      <c r="ADL124" s="78"/>
      <c r="ADM124" s="78"/>
      <c r="ADN124" s="78"/>
      <c r="ADO124" s="78"/>
      <c r="ADP124" s="78"/>
      <c r="ADQ124" s="78"/>
      <c r="ADR124" s="78"/>
      <c r="ADS124" s="78"/>
      <c r="ADT124" s="78"/>
      <c r="ADU124" s="78"/>
      <c r="ADV124" s="78"/>
      <c r="ADW124" s="78"/>
      <c r="ADX124" s="78"/>
      <c r="ADY124" s="78"/>
      <c r="ADZ124" s="78"/>
      <c r="AEA124" s="78"/>
      <c r="AEB124" s="78"/>
      <c r="AEC124" s="78"/>
      <c r="AED124" s="78"/>
      <c r="AEE124" s="78"/>
      <c r="AEF124" s="78"/>
      <c r="AEG124" s="78"/>
      <c r="AEH124" s="78"/>
      <c r="AEI124" s="78"/>
      <c r="AEJ124" s="78"/>
      <c r="AEK124" s="78"/>
      <c r="AEL124" s="78"/>
      <c r="AEM124" s="78"/>
      <c r="AEN124" s="78"/>
      <c r="AEO124" s="78"/>
      <c r="AEP124" s="78"/>
      <c r="AEQ124" s="78"/>
      <c r="AER124" s="78"/>
      <c r="AES124" s="78"/>
      <c r="AET124" s="78"/>
      <c r="AEU124" s="78"/>
      <c r="AEV124" s="78"/>
      <c r="AEW124" s="78"/>
      <c r="AEX124" s="78"/>
      <c r="AEY124" s="78"/>
      <c r="AEZ124" s="78"/>
      <c r="AFA124" s="78"/>
      <c r="AFB124" s="78"/>
      <c r="AFC124" s="78"/>
      <c r="AFD124" s="78"/>
      <c r="AFE124" s="78"/>
      <c r="AFF124" s="78"/>
      <c r="AFG124" s="78"/>
      <c r="AFH124" s="78"/>
      <c r="AFI124" s="78"/>
      <c r="AFJ124" s="78"/>
      <c r="AFK124" s="78"/>
      <c r="AFL124" s="78"/>
      <c r="AFM124" s="78"/>
      <c r="AFN124" s="78"/>
      <c r="AFO124" s="78"/>
      <c r="AFP124" s="78"/>
      <c r="AFQ124" s="78"/>
      <c r="AFR124" s="78"/>
      <c r="AFS124" s="78"/>
      <c r="AFT124" s="78"/>
      <c r="AFU124" s="78"/>
      <c r="AFV124" s="78"/>
      <c r="AFW124" s="78"/>
      <c r="AFX124" s="78"/>
      <c r="AFY124" s="78"/>
      <c r="AFZ124" s="78"/>
      <c r="AGA124" s="78"/>
      <c r="AGB124" s="78"/>
      <c r="AGC124" s="78"/>
      <c r="AGD124" s="78"/>
      <c r="AGE124" s="78"/>
      <c r="AGF124" s="78"/>
      <c r="AGG124" s="78"/>
      <c r="AGH124" s="78"/>
      <c r="AGI124" s="78"/>
      <c r="AGJ124" s="78"/>
      <c r="AGK124" s="78"/>
      <c r="AGL124" s="78"/>
      <c r="AGM124" s="78"/>
      <c r="AGN124" s="78"/>
      <c r="AGO124" s="78"/>
      <c r="AGP124" s="78"/>
      <c r="AGQ124" s="78"/>
      <c r="AGR124" s="78"/>
      <c r="AGS124" s="78"/>
      <c r="AGT124" s="78"/>
      <c r="AGU124" s="78"/>
      <c r="AGV124" s="78"/>
      <c r="AGW124" s="78"/>
      <c r="AGX124" s="78"/>
      <c r="AGY124" s="78"/>
      <c r="AGZ124" s="78"/>
      <c r="AHA124" s="78"/>
      <c r="AHB124" s="78"/>
      <c r="AHC124" s="78"/>
      <c r="AHD124" s="78"/>
      <c r="AHE124" s="78"/>
      <c r="AHF124" s="78"/>
      <c r="AHG124" s="78"/>
      <c r="AHH124" s="78"/>
      <c r="AHI124" s="78"/>
      <c r="AHJ124" s="78"/>
      <c r="AHK124" s="78"/>
      <c r="AHL124" s="78"/>
      <c r="AHM124" s="78"/>
      <c r="AHN124" s="78"/>
      <c r="AHO124" s="78"/>
      <c r="AHP124" s="78"/>
      <c r="AHQ124" s="78"/>
      <c r="AHR124" s="78"/>
      <c r="AHS124" s="78"/>
      <c r="AHT124" s="78"/>
      <c r="AHU124" s="78"/>
      <c r="AHV124" s="78"/>
      <c r="AHW124" s="78"/>
      <c r="AHX124" s="78"/>
      <c r="AHY124" s="78"/>
      <c r="AHZ124" s="78"/>
      <c r="AIA124" s="78"/>
      <c r="AIB124" s="78"/>
      <c r="AIC124" s="78"/>
      <c r="AID124" s="78"/>
      <c r="AIE124" s="78"/>
      <c r="AIF124" s="78"/>
      <c r="AIG124" s="78"/>
      <c r="AIH124" s="78"/>
      <c r="AII124" s="78"/>
      <c r="AIJ124" s="78"/>
      <c r="AIK124" s="78"/>
      <c r="AIL124" s="78"/>
      <c r="AIM124" s="78"/>
      <c r="AIN124" s="78"/>
      <c r="AIO124" s="78"/>
      <c r="AIP124" s="78"/>
      <c r="AIQ124" s="78"/>
      <c r="AIR124" s="78"/>
      <c r="AIS124" s="78"/>
      <c r="AIT124" s="78"/>
      <c r="AIU124" s="78"/>
      <c r="AIV124" s="78"/>
      <c r="AIW124" s="78"/>
      <c r="AIX124" s="78"/>
      <c r="AIY124" s="78"/>
      <c r="AIZ124" s="78"/>
      <c r="AJA124" s="78"/>
      <c r="AJB124" s="78"/>
      <c r="AJC124" s="78"/>
      <c r="AJD124" s="78"/>
      <c r="AJE124" s="78"/>
      <c r="AJF124" s="78"/>
      <c r="AJG124" s="78"/>
      <c r="AJH124" s="78"/>
      <c r="AJI124" s="78"/>
      <c r="AJJ124" s="78"/>
      <c r="AJK124" s="78"/>
      <c r="AJL124" s="78"/>
      <c r="AJM124" s="78"/>
      <c r="AJN124" s="78"/>
      <c r="AJO124" s="78"/>
      <c r="AJP124" s="78"/>
      <c r="AJQ124" s="78"/>
      <c r="AJR124" s="78"/>
      <c r="AJS124" s="78"/>
      <c r="AJT124" s="78"/>
      <c r="AJU124" s="78"/>
      <c r="AJV124" s="78"/>
      <c r="AJW124" s="78"/>
      <c r="AJX124" s="78"/>
      <c r="AJY124" s="78"/>
      <c r="AJZ124" s="78"/>
      <c r="AKA124" s="78"/>
      <c r="AKB124" s="78"/>
      <c r="AKC124" s="78"/>
      <c r="AKD124" s="78"/>
      <c r="AKE124" s="78"/>
      <c r="AKF124" s="78"/>
      <c r="AKG124" s="78"/>
      <c r="AKH124" s="78"/>
      <c r="AKI124" s="78"/>
      <c r="AKJ124" s="78"/>
      <c r="AKK124" s="78"/>
      <c r="AKL124" s="78"/>
      <c r="AKM124" s="78"/>
      <c r="AKN124" s="78"/>
      <c r="AKO124" s="78"/>
      <c r="AKP124" s="78"/>
      <c r="AKQ124" s="78"/>
      <c r="AKR124" s="78"/>
      <c r="AKS124" s="78"/>
      <c r="AKT124" s="78"/>
      <c r="AKU124" s="78"/>
      <c r="AKV124" s="78"/>
      <c r="AKW124" s="78"/>
      <c r="AKX124" s="78"/>
      <c r="AKY124" s="78"/>
      <c r="AKZ124" s="78"/>
      <c r="ALA124" s="78"/>
      <c r="ALB124" s="78"/>
      <c r="ALC124" s="78"/>
      <c r="ALD124" s="78"/>
      <c r="ALE124" s="78"/>
      <c r="ALF124" s="78"/>
      <c r="ALG124" s="78"/>
      <c r="ALH124" s="78"/>
      <c r="ALI124" s="78"/>
      <c r="ALJ124" s="78"/>
      <c r="ALK124" s="78"/>
      <c r="ALL124" s="78"/>
      <c r="ALM124" s="78"/>
      <c r="ALN124" s="78"/>
      <c r="ALO124" s="78"/>
      <c r="ALP124" s="78"/>
      <c r="ALQ124" s="78"/>
      <c r="ALR124" s="78"/>
      <c r="ALS124" s="78"/>
      <c r="ALT124" s="78"/>
      <c r="ALU124" s="78"/>
      <c r="ALV124" s="78"/>
      <c r="ALW124" s="78"/>
      <c r="ALX124" s="78"/>
      <c r="ALY124" s="78"/>
      <c r="ALZ124" s="78"/>
      <c r="AMA124" s="78"/>
      <c r="AMB124" s="78"/>
      <c r="AMC124" s="78"/>
      <c r="AMD124" s="78"/>
      <c r="AME124" s="78"/>
      <c r="AMF124" s="78"/>
      <c r="AMG124" s="78"/>
      <c r="AMH124" s="78"/>
      <c r="AMI124" s="78"/>
      <c r="AMJ124" s="78"/>
    </row>
    <row r="125" spans="1:1024" s="213" customFormat="1" ht="25.5" outlineLevel="1" x14ac:dyDescent="0.2">
      <c r="A125" s="286" t="s">
        <v>887</v>
      </c>
      <c r="B125" s="286" t="s">
        <v>1093</v>
      </c>
      <c r="C125" s="286" t="s">
        <v>17</v>
      </c>
      <c r="D125" s="312" t="s">
        <v>1094</v>
      </c>
      <c r="E125" s="294" t="s">
        <v>196</v>
      </c>
      <c r="F125" s="313">
        <v>754.47</v>
      </c>
      <c r="G125" s="539">
        <v>0</v>
      </c>
      <c r="H125" s="288">
        <f t="shared" ref="H125:H129" si="37">(G125*0.2223)+G125</f>
        <v>0</v>
      </c>
      <c r="I125" s="289">
        <f t="shared" ref="I125:I129" si="38">(F125*H125)</f>
        <v>0</v>
      </c>
      <c r="J125" s="212"/>
      <c r="K125" s="318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  <c r="IC125" s="212"/>
      <c r="ID125" s="212"/>
      <c r="IE125" s="212"/>
      <c r="IF125" s="212"/>
      <c r="IG125" s="212"/>
      <c r="IH125" s="212"/>
      <c r="II125" s="212"/>
      <c r="IJ125" s="212"/>
      <c r="IK125" s="212"/>
      <c r="IL125" s="212"/>
      <c r="IM125" s="212"/>
      <c r="IN125" s="212"/>
      <c r="IO125" s="212"/>
      <c r="IP125" s="212"/>
      <c r="IQ125" s="212"/>
      <c r="IR125" s="212"/>
      <c r="IS125" s="212"/>
      <c r="IT125" s="212"/>
      <c r="IU125" s="212"/>
      <c r="IV125" s="212"/>
      <c r="IW125" s="212"/>
      <c r="IX125" s="212"/>
      <c r="IY125" s="212"/>
      <c r="IZ125" s="212"/>
      <c r="JA125" s="212"/>
      <c r="JB125" s="212"/>
      <c r="JC125" s="212"/>
      <c r="JD125" s="212"/>
      <c r="JE125" s="212"/>
      <c r="JF125" s="212"/>
      <c r="JG125" s="212"/>
      <c r="JH125" s="212"/>
      <c r="JI125" s="212"/>
      <c r="JJ125" s="212"/>
      <c r="JK125" s="212"/>
      <c r="JL125" s="212"/>
      <c r="JM125" s="212"/>
      <c r="JN125" s="212"/>
      <c r="JO125" s="212"/>
      <c r="JP125" s="212"/>
      <c r="JQ125" s="212"/>
      <c r="JR125" s="212"/>
      <c r="JS125" s="212"/>
      <c r="JT125" s="212"/>
      <c r="JU125" s="212"/>
      <c r="JV125" s="212"/>
      <c r="JW125" s="212"/>
      <c r="JX125" s="212"/>
      <c r="JY125" s="212"/>
      <c r="JZ125" s="212"/>
      <c r="KA125" s="212"/>
      <c r="KB125" s="212"/>
      <c r="KC125" s="212"/>
      <c r="KD125" s="212"/>
      <c r="KE125" s="212"/>
      <c r="KF125" s="212"/>
      <c r="KG125" s="212"/>
      <c r="KH125" s="212"/>
      <c r="KI125" s="212"/>
      <c r="KJ125" s="212"/>
      <c r="KK125" s="212"/>
      <c r="KL125" s="212"/>
      <c r="KM125" s="212"/>
      <c r="KN125" s="212"/>
      <c r="KO125" s="212"/>
      <c r="KP125" s="212"/>
      <c r="KQ125" s="212"/>
      <c r="KR125" s="212"/>
      <c r="KS125" s="212"/>
      <c r="KT125" s="212"/>
      <c r="KU125" s="212"/>
      <c r="KV125" s="212"/>
      <c r="KW125" s="212"/>
      <c r="KX125" s="212"/>
      <c r="KY125" s="212"/>
      <c r="KZ125" s="212"/>
      <c r="LA125" s="212"/>
      <c r="LB125" s="212"/>
      <c r="LC125" s="212"/>
      <c r="LD125" s="212"/>
      <c r="LE125" s="212"/>
      <c r="LF125" s="212"/>
      <c r="LG125" s="212"/>
      <c r="LH125" s="212"/>
      <c r="LI125" s="212"/>
      <c r="LJ125" s="212"/>
      <c r="LK125" s="212"/>
      <c r="LL125" s="212"/>
      <c r="LM125" s="212"/>
      <c r="LN125" s="212"/>
      <c r="LO125" s="212"/>
      <c r="LP125" s="212"/>
      <c r="LQ125" s="212"/>
      <c r="LR125" s="212"/>
      <c r="LS125" s="212"/>
      <c r="LT125" s="212"/>
      <c r="LU125" s="212"/>
      <c r="LV125" s="212"/>
      <c r="LW125" s="212"/>
      <c r="LX125" s="212"/>
      <c r="LY125" s="212"/>
      <c r="LZ125" s="212"/>
      <c r="MA125" s="212"/>
      <c r="MB125" s="212"/>
      <c r="MC125" s="212"/>
      <c r="MD125" s="212"/>
      <c r="ME125" s="212"/>
      <c r="MF125" s="212"/>
      <c r="MG125" s="212"/>
      <c r="MH125" s="212"/>
      <c r="MI125" s="212"/>
      <c r="MJ125" s="212"/>
      <c r="MK125" s="212"/>
      <c r="ML125" s="212"/>
      <c r="MM125" s="212"/>
      <c r="MN125" s="212"/>
      <c r="MO125" s="212"/>
      <c r="MP125" s="212"/>
      <c r="MQ125" s="212"/>
      <c r="MR125" s="212"/>
      <c r="MS125" s="212"/>
      <c r="MT125" s="212"/>
      <c r="MU125" s="212"/>
      <c r="MV125" s="212"/>
      <c r="MW125" s="212"/>
      <c r="MX125" s="212"/>
      <c r="MY125" s="212"/>
      <c r="MZ125" s="212"/>
      <c r="NA125" s="212"/>
      <c r="NB125" s="212"/>
      <c r="NC125" s="212"/>
      <c r="ND125" s="212"/>
      <c r="NE125" s="212"/>
      <c r="NF125" s="212"/>
      <c r="NG125" s="212"/>
      <c r="NH125" s="212"/>
      <c r="NI125" s="212"/>
      <c r="NJ125" s="212"/>
      <c r="NK125" s="212"/>
      <c r="NL125" s="212"/>
      <c r="NM125" s="212"/>
      <c r="NN125" s="212"/>
      <c r="NO125" s="212"/>
      <c r="NP125" s="212"/>
      <c r="NQ125" s="212"/>
      <c r="NR125" s="212"/>
      <c r="NS125" s="212"/>
      <c r="NT125" s="212"/>
      <c r="NU125" s="212"/>
      <c r="NV125" s="212"/>
      <c r="NW125" s="212"/>
      <c r="NX125" s="212"/>
      <c r="NY125" s="212"/>
      <c r="NZ125" s="212"/>
      <c r="OA125" s="212"/>
      <c r="OB125" s="212"/>
      <c r="OC125" s="212"/>
      <c r="OD125" s="212"/>
      <c r="OE125" s="212"/>
      <c r="OF125" s="212"/>
      <c r="OG125" s="212"/>
      <c r="OH125" s="212"/>
      <c r="OI125" s="212"/>
      <c r="OJ125" s="212"/>
      <c r="OK125" s="212"/>
      <c r="OL125" s="212"/>
      <c r="OM125" s="212"/>
      <c r="ON125" s="212"/>
      <c r="OO125" s="212"/>
      <c r="OP125" s="212"/>
      <c r="OQ125" s="212"/>
      <c r="OR125" s="212"/>
      <c r="OS125" s="212"/>
      <c r="OT125" s="212"/>
      <c r="OU125" s="212"/>
      <c r="OV125" s="212"/>
      <c r="OW125" s="212"/>
      <c r="OX125" s="212"/>
      <c r="OY125" s="212"/>
      <c r="OZ125" s="212"/>
      <c r="PA125" s="212"/>
      <c r="PB125" s="212"/>
      <c r="PC125" s="212"/>
      <c r="PD125" s="212"/>
      <c r="PE125" s="212"/>
      <c r="PF125" s="212"/>
      <c r="PG125" s="212"/>
      <c r="PH125" s="212"/>
      <c r="PI125" s="212"/>
      <c r="PJ125" s="212"/>
      <c r="PK125" s="212"/>
      <c r="PL125" s="212"/>
      <c r="PM125" s="212"/>
      <c r="PN125" s="212"/>
      <c r="PO125" s="212"/>
      <c r="PP125" s="212"/>
      <c r="PQ125" s="212"/>
      <c r="PR125" s="212"/>
      <c r="PS125" s="212"/>
      <c r="PT125" s="212"/>
      <c r="PU125" s="212"/>
      <c r="PV125" s="212"/>
      <c r="PW125" s="212"/>
      <c r="PX125" s="212"/>
      <c r="PY125" s="212"/>
      <c r="PZ125" s="212"/>
      <c r="QA125" s="212"/>
      <c r="QB125" s="212"/>
      <c r="QC125" s="212"/>
      <c r="QD125" s="212"/>
      <c r="QE125" s="212"/>
      <c r="QF125" s="212"/>
      <c r="QG125" s="212"/>
      <c r="QH125" s="212"/>
      <c r="QI125" s="212"/>
      <c r="QJ125" s="212"/>
      <c r="QK125" s="212"/>
      <c r="QL125" s="212"/>
      <c r="QM125" s="212"/>
      <c r="QN125" s="212"/>
      <c r="QO125" s="212"/>
      <c r="QP125" s="212"/>
      <c r="QQ125" s="212"/>
      <c r="QR125" s="212"/>
      <c r="QS125" s="212"/>
      <c r="QT125" s="212"/>
      <c r="QU125" s="212"/>
      <c r="QV125" s="212"/>
      <c r="QW125" s="212"/>
      <c r="QX125" s="212"/>
      <c r="QY125" s="212"/>
      <c r="QZ125" s="212"/>
      <c r="RA125" s="212"/>
      <c r="RB125" s="212"/>
      <c r="RC125" s="212"/>
      <c r="RD125" s="212"/>
      <c r="RE125" s="212"/>
      <c r="RF125" s="212"/>
      <c r="RG125" s="212"/>
      <c r="RH125" s="212"/>
      <c r="RI125" s="212"/>
      <c r="RJ125" s="212"/>
      <c r="RK125" s="212"/>
      <c r="RL125" s="212"/>
      <c r="RM125" s="212"/>
      <c r="RN125" s="212"/>
      <c r="RO125" s="212"/>
      <c r="RP125" s="212"/>
      <c r="RQ125" s="212"/>
      <c r="RR125" s="212"/>
      <c r="RS125" s="212"/>
      <c r="RT125" s="212"/>
      <c r="RU125" s="212"/>
      <c r="RV125" s="212"/>
      <c r="RW125" s="212"/>
      <c r="RX125" s="212"/>
      <c r="RY125" s="212"/>
      <c r="RZ125" s="212"/>
      <c r="SA125" s="212"/>
      <c r="SB125" s="212"/>
      <c r="SC125" s="212"/>
      <c r="SD125" s="212"/>
      <c r="SE125" s="212"/>
      <c r="SF125" s="212"/>
      <c r="SG125" s="212"/>
      <c r="SH125" s="212"/>
      <c r="SI125" s="212"/>
      <c r="SJ125" s="212"/>
      <c r="SK125" s="212"/>
      <c r="SL125" s="212"/>
      <c r="SM125" s="212"/>
      <c r="SN125" s="212"/>
      <c r="SO125" s="212"/>
      <c r="SP125" s="212"/>
      <c r="SQ125" s="212"/>
      <c r="SR125" s="212"/>
      <c r="SS125" s="212"/>
      <c r="ST125" s="212"/>
      <c r="SU125" s="212"/>
      <c r="SV125" s="212"/>
      <c r="SW125" s="212"/>
      <c r="SX125" s="212"/>
      <c r="SY125" s="212"/>
      <c r="SZ125" s="212"/>
      <c r="TA125" s="212"/>
      <c r="TB125" s="212"/>
      <c r="TC125" s="212"/>
      <c r="TD125" s="212"/>
      <c r="TE125" s="212"/>
      <c r="TF125" s="212"/>
      <c r="TG125" s="212"/>
      <c r="TH125" s="212"/>
      <c r="TI125" s="212"/>
      <c r="TJ125" s="212"/>
      <c r="TK125" s="212"/>
      <c r="TL125" s="212"/>
      <c r="TM125" s="212"/>
      <c r="TN125" s="212"/>
      <c r="TO125" s="212"/>
      <c r="TP125" s="212"/>
      <c r="TQ125" s="212"/>
      <c r="TR125" s="212"/>
      <c r="TS125" s="212"/>
      <c r="TT125" s="212"/>
      <c r="TU125" s="212"/>
      <c r="TV125" s="212"/>
      <c r="TW125" s="212"/>
      <c r="TX125" s="212"/>
      <c r="TY125" s="212"/>
      <c r="TZ125" s="212"/>
      <c r="UA125" s="212"/>
      <c r="UB125" s="212"/>
      <c r="UC125" s="212"/>
      <c r="UD125" s="212"/>
      <c r="UE125" s="212"/>
      <c r="UF125" s="212"/>
      <c r="UG125" s="212"/>
      <c r="UH125" s="212"/>
      <c r="UI125" s="212"/>
      <c r="UJ125" s="212"/>
      <c r="UK125" s="212"/>
      <c r="UL125" s="212"/>
      <c r="UM125" s="212"/>
      <c r="UN125" s="212"/>
      <c r="UO125" s="212"/>
      <c r="UP125" s="212"/>
      <c r="UQ125" s="212"/>
      <c r="UR125" s="212"/>
      <c r="US125" s="212"/>
      <c r="UT125" s="212"/>
      <c r="UU125" s="212"/>
      <c r="UV125" s="212"/>
      <c r="UW125" s="212"/>
      <c r="UX125" s="212"/>
      <c r="UY125" s="212"/>
      <c r="UZ125" s="212"/>
      <c r="VA125" s="212"/>
      <c r="VB125" s="212"/>
      <c r="VC125" s="212"/>
      <c r="VD125" s="212"/>
      <c r="VE125" s="212"/>
      <c r="VF125" s="212"/>
      <c r="VG125" s="212"/>
      <c r="VH125" s="212"/>
      <c r="VI125" s="212"/>
      <c r="VJ125" s="212"/>
      <c r="VK125" s="212"/>
      <c r="VL125" s="212"/>
      <c r="VM125" s="212"/>
      <c r="VN125" s="212"/>
      <c r="VO125" s="212"/>
      <c r="VP125" s="212"/>
      <c r="VQ125" s="212"/>
      <c r="VR125" s="212"/>
      <c r="VS125" s="212"/>
      <c r="VT125" s="212"/>
      <c r="VU125" s="212"/>
      <c r="VV125" s="212"/>
      <c r="VW125" s="212"/>
      <c r="VX125" s="212"/>
      <c r="VY125" s="212"/>
      <c r="VZ125" s="212"/>
      <c r="WA125" s="212"/>
      <c r="WB125" s="212"/>
      <c r="WC125" s="212"/>
      <c r="WD125" s="212"/>
      <c r="WE125" s="212"/>
      <c r="WF125" s="212"/>
      <c r="WG125" s="212"/>
      <c r="WH125" s="212"/>
      <c r="WI125" s="212"/>
      <c r="WJ125" s="212"/>
      <c r="WK125" s="212"/>
      <c r="WL125" s="212"/>
      <c r="WM125" s="212"/>
      <c r="WN125" s="212"/>
      <c r="WO125" s="212"/>
      <c r="WP125" s="212"/>
      <c r="WQ125" s="212"/>
      <c r="WR125" s="212"/>
      <c r="WS125" s="212"/>
      <c r="WT125" s="212"/>
      <c r="WU125" s="212"/>
      <c r="WV125" s="212"/>
      <c r="WW125" s="212"/>
      <c r="WX125" s="212"/>
      <c r="WY125" s="212"/>
      <c r="WZ125" s="212"/>
      <c r="XA125" s="212"/>
      <c r="XB125" s="212"/>
      <c r="XC125" s="212"/>
      <c r="XD125" s="212"/>
      <c r="XE125" s="212"/>
      <c r="XF125" s="212"/>
      <c r="XG125" s="212"/>
      <c r="XH125" s="212"/>
      <c r="XI125" s="212"/>
      <c r="XJ125" s="212"/>
      <c r="XK125" s="212"/>
      <c r="XL125" s="212"/>
      <c r="XM125" s="212"/>
      <c r="XN125" s="212"/>
      <c r="XO125" s="212"/>
      <c r="XP125" s="212"/>
      <c r="XQ125" s="212"/>
      <c r="XR125" s="212"/>
      <c r="XS125" s="212"/>
      <c r="XT125" s="212"/>
      <c r="XU125" s="212"/>
      <c r="XV125" s="212"/>
      <c r="XW125" s="212"/>
      <c r="XX125" s="212"/>
      <c r="XY125" s="212"/>
      <c r="XZ125" s="212"/>
      <c r="YA125" s="212"/>
      <c r="YB125" s="212"/>
      <c r="YC125" s="212"/>
      <c r="YD125" s="212"/>
      <c r="YE125" s="212"/>
      <c r="YF125" s="212"/>
      <c r="YG125" s="212"/>
      <c r="YH125" s="212"/>
      <c r="YI125" s="212"/>
      <c r="YJ125" s="212"/>
      <c r="YK125" s="212"/>
      <c r="YL125" s="212"/>
      <c r="YM125" s="212"/>
      <c r="YN125" s="212"/>
      <c r="YO125" s="212"/>
      <c r="YP125" s="212"/>
      <c r="YQ125" s="212"/>
      <c r="YR125" s="212"/>
      <c r="YS125" s="212"/>
      <c r="YT125" s="212"/>
      <c r="YU125" s="212"/>
      <c r="YV125" s="212"/>
      <c r="YW125" s="212"/>
      <c r="YX125" s="212"/>
      <c r="YY125" s="212"/>
      <c r="YZ125" s="212"/>
      <c r="ZA125" s="212"/>
      <c r="ZB125" s="212"/>
      <c r="ZC125" s="212"/>
      <c r="ZD125" s="212"/>
      <c r="ZE125" s="212"/>
      <c r="ZF125" s="212"/>
      <c r="ZG125" s="212"/>
      <c r="ZH125" s="212"/>
      <c r="ZI125" s="212"/>
      <c r="ZJ125" s="212"/>
      <c r="ZK125" s="212"/>
      <c r="ZL125" s="212"/>
      <c r="ZM125" s="212"/>
      <c r="ZN125" s="212"/>
      <c r="ZO125" s="212"/>
      <c r="ZP125" s="212"/>
      <c r="ZQ125" s="212"/>
      <c r="ZR125" s="212"/>
      <c r="ZS125" s="212"/>
      <c r="ZT125" s="212"/>
      <c r="ZU125" s="212"/>
      <c r="ZV125" s="212"/>
      <c r="ZW125" s="212"/>
      <c r="ZX125" s="212"/>
      <c r="ZY125" s="212"/>
      <c r="ZZ125" s="212"/>
      <c r="AAA125" s="212"/>
      <c r="AAB125" s="212"/>
      <c r="AAC125" s="212"/>
      <c r="AAD125" s="212"/>
      <c r="AAE125" s="212"/>
      <c r="AAF125" s="212"/>
      <c r="AAG125" s="212"/>
      <c r="AAH125" s="212"/>
      <c r="AAI125" s="212"/>
      <c r="AAJ125" s="212"/>
      <c r="AAK125" s="212"/>
      <c r="AAL125" s="212"/>
      <c r="AAM125" s="212"/>
      <c r="AAN125" s="212"/>
      <c r="AAO125" s="212"/>
      <c r="AAP125" s="212"/>
      <c r="AAQ125" s="212"/>
      <c r="AAR125" s="212"/>
      <c r="AAS125" s="212"/>
      <c r="AAT125" s="212"/>
      <c r="AAU125" s="212"/>
      <c r="AAV125" s="212"/>
      <c r="AAW125" s="212"/>
      <c r="AAX125" s="212"/>
      <c r="AAY125" s="212"/>
      <c r="AAZ125" s="212"/>
      <c r="ABA125" s="212"/>
      <c r="ABB125" s="212"/>
      <c r="ABC125" s="212"/>
      <c r="ABD125" s="212"/>
      <c r="ABE125" s="212"/>
      <c r="ABF125" s="212"/>
      <c r="ABG125" s="212"/>
      <c r="ABH125" s="212"/>
      <c r="ABI125" s="212"/>
      <c r="ABJ125" s="212"/>
      <c r="ABK125" s="212"/>
      <c r="ABL125" s="212"/>
      <c r="ABM125" s="212"/>
      <c r="ABN125" s="212"/>
      <c r="ABO125" s="212"/>
      <c r="ABP125" s="212"/>
      <c r="ABQ125" s="212"/>
      <c r="ABR125" s="212"/>
      <c r="ABS125" s="212"/>
      <c r="ABT125" s="212"/>
      <c r="ABU125" s="212"/>
      <c r="ABV125" s="212"/>
      <c r="ABW125" s="212"/>
      <c r="ABX125" s="212"/>
      <c r="ABY125" s="212"/>
      <c r="ABZ125" s="212"/>
      <c r="ACA125" s="212"/>
      <c r="ACB125" s="212"/>
      <c r="ACC125" s="212"/>
      <c r="ACD125" s="212"/>
      <c r="ACE125" s="212"/>
      <c r="ACF125" s="212"/>
      <c r="ACG125" s="212"/>
      <c r="ACH125" s="212"/>
      <c r="ACI125" s="212"/>
      <c r="ACJ125" s="212"/>
      <c r="ACK125" s="212"/>
      <c r="ACL125" s="212"/>
      <c r="ACM125" s="212"/>
      <c r="ACN125" s="212"/>
      <c r="ACO125" s="212"/>
      <c r="ACP125" s="212"/>
      <c r="ACQ125" s="212"/>
      <c r="ACR125" s="212"/>
      <c r="ACS125" s="212"/>
      <c r="ACT125" s="212"/>
      <c r="ACU125" s="212"/>
      <c r="ACV125" s="212"/>
      <c r="ACW125" s="212"/>
      <c r="ACX125" s="212"/>
      <c r="ACY125" s="212"/>
      <c r="ACZ125" s="212"/>
      <c r="ADA125" s="212"/>
      <c r="ADB125" s="212"/>
      <c r="ADC125" s="212"/>
      <c r="ADD125" s="212"/>
      <c r="ADE125" s="212"/>
      <c r="ADF125" s="212"/>
      <c r="ADG125" s="212"/>
      <c r="ADH125" s="212"/>
      <c r="ADI125" s="212"/>
      <c r="ADJ125" s="212"/>
      <c r="ADK125" s="212"/>
      <c r="ADL125" s="212"/>
      <c r="ADM125" s="212"/>
      <c r="ADN125" s="212"/>
      <c r="ADO125" s="212"/>
      <c r="ADP125" s="212"/>
      <c r="ADQ125" s="212"/>
      <c r="ADR125" s="212"/>
      <c r="ADS125" s="212"/>
      <c r="ADT125" s="212"/>
      <c r="ADU125" s="212"/>
      <c r="ADV125" s="212"/>
      <c r="ADW125" s="212"/>
      <c r="ADX125" s="212"/>
      <c r="ADY125" s="212"/>
      <c r="ADZ125" s="212"/>
      <c r="AEA125" s="212"/>
      <c r="AEB125" s="212"/>
      <c r="AEC125" s="212"/>
      <c r="AED125" s="212"/>
      <c r="AEE125" s="212"/>
      <c r="AEF125" s="212"/>
      <c r="AEG125" s="212"/>
      <c r="AEH125" s="212"/>
      <c r="AEI125" s="212"/>
      <c r="AEJ125" s="212"/>
      <c r="AEK125" s="212"/>
      <c r="AEL125" s="212"/>
      <c r="AEM125" s="212"/>
      <c r="AEN125" s="212"/>
      <c r="AEO125" s="212"/>
      <c r="AEP125" s="212"/>
      <c r="AEQ125" s="212"/>
      <c r="AER125" s="212"/>
      <c r="AES125" s="212"/>
      <c r="AET125" s="212"/>
      <c r="AEU125" s="212"/>
      <c r="AEV125" s="212"/>
      <c r="AEW125" s="212"/>
      <c r="AEX125" s="212"/>
      <c r="AEY125" s="212"/>
      <c r="AEZ125" s="212"/>
      <c r="AFA125" s="212"/>
      <c r="AFB125" s="212"/>
      <c r="AFC125" s="212"/>
      <c r="AFD125" s="212"/>
      <c r="AFE125" s="212"/>
      <c r="AFF125" s="212"/>
      <c r="AFG125" s="212"/>
      <c r="AFH125" s="212"/>
      <c r="AFI125" s="212"/>
      <c r="AFJ125" s="212"/>
      <c r="AFK125" s="212"/>
      <c r="AFL125" s="212"/>
      <c r="AFM125" s="212"/>
      <c r="AFN125" s="212"/>
      <c r="AFO125" s="212"/>
      <c r="AFP125" s="212"/>
      <c r="AFQ125" s="212"/>
      <c r="AFR125" s="212"/>
      <c r="AFS125" s="212"/>
      <c r="AFT125" s="212"/>
      <c r="AFU125" s="212"/>
      <c r="AFV125" s="212"/>
      <c r="AFW125" s="212"/>
      <c r="AFX125" s="212"/>
      <c r="AFY125" s="212"/>
      <c r="AFZ125" s="212"/>
      <c r="AGA125" s="212"/>
      <c r="AGB125" s="212"/>
      <c r="AGC125" s="212"/>
      <c r="AGD125" s="212"/>
      <c r="AGE125" s="212"/>
      <c r="AGF125" s="212"/>
      <c r="AGG125" s="212"/>
      <c r="AGH125" s="212"/>
      <c r="AGI125" s="212"/>
      <c r="AGJ125" s="212"/>
      <c r="AGK125" s="212"/>
      <c r="AGL125" s="212"/>
      <c r="AGM125" s="212"/>
      <c r="AGN125" s="212"/>
      <c r="AGO125" s="212"/>
      <c r="AGP125" s="212"/>
      <c r="AGQ125" s="212"/>
      <c r="AGR125" s="212"/>
      <c r="AGS125" s="212"/>
      <c r="AGT125" s="212"/>
      <c r="AGU125" s="212"/>
      <c r="AGV125" s="212"/>
      <c r="AGW125" s="212"/>
      <c r="AGX125" s="212"/>
      <c r="AGY125" s="212"/>
      <c r="AGZ125" s="212"/>
      <c r="AHA125" s="212"/>
      <c r="AHB125" s="212"/>
      <c r="AHC125" s="212"/>
      <c r="AHD125" s="212"/>
      <c r="AHE125" s="212"/>
      <c r="AHF125" s="212"/>
      <c r="AHG125" s="212"/>
      <c r="AHH125" s="212"/>
      <c r="AHI125" s="212"/>
      <c r="AHJ125" s="212"/>
      <c r="AHK125" s="212"/>
      <c r="AHL125" s="212"/>
      <c r="AHM125" s="212"/>
      <c r="AHN125" s="212"/>
      <c r="AHO125" s="212"/>
      <c r="AHP125" s="212"/>
      <c r="AHQ125" s="212"/>
      <c r="AHR125" s="212"/>
      <c r="AHS125" s="212"/>
      <c r="AHT125" s="212"/>
      <c r="AHU125" s="212"/>
      <c r="AHV125" s="212"/>
      <c r="AHW125" s="212"/>
      <c r="AHX125" s="212"/>
      <c r="AHY125" s="212"/>
      <c r="AHZ125" s="212"/>
      <c r="AIA125" s="212"/>
      <c r="AIB125" s="212"/>
      <c r="AIC125" s="212"/>
      <c r="AID125" s="212"/>
      <c r="AIE125" s="212"/>
      <c r="AIF125" s="212"/>
      <c r="AIG125" s="212"/>
      <c r="AIH125" s="212"/>
      <c r="AII125" s="212"/>
      <c r="AIJ125" s="212"/>
      <c r="AIK125" s="212"/>
      <c r="AIL125" s="212"/>
      <c r="AIM125" s="212"/>
      <c r="AIN125" s="212"/>
      <c r="AIO125" s="212"/>
      <c r="AIP125" s="212"/>
      <c r="AIQ125" s="212"/>
      <c r="AIR125" s="212"/>
      <c r="AIS125" s="212"/>
      <c r="AIT125" s="212"/>
      <c r="AIU125" s="212"/>
      <c r="AIV125" s="212"/>
      <c r="AIW125" s="212"/>
      <c r="AIX125" s="212"/>
      <c r="AIY125" s="212"/>
      <c r="AIZ125" s="212"/>
      <c r="AJA125" s="212"/>
      <c r="AJB125" s="212"/>
      <c r="AJC125" s="212"/>
      <c r="AJD125" s="212"/>
      <c r="AJE125" s="212"/>
      <c r="AJF125" s="212"/>
      <c r="AJG125" s="212"/>
      <c r="AJH125" s="212"/>
      <c r="AJI125" s="212"/>
      <c r="AJJ125" s="212"/>
      <c r="AJK125" s="212"/>
      <c r="AJL125" s="212"/>
      <c r="AJM125" s="212"/>
      <c r="AJN125" s="212"/>
      <c r="AJO125" s="212"/>
      <c r="AJP125" s="212"/>
      <c r="AJQ125" s="212"/>
      <c r="AJR125" s="212"/>
      <c r="AJS125" s="212"/>
      <c r="AJT125" s="212"/>
      <c r="AJU125" s="212"/>
      <c r="AJV125" s="212"/>
      <c r="AJW125" s="212"/>
      <c r="AJX125" s="212"/>
      <c r="AJY125" s="212"/>
      <c r="AJZ125" s="212"/>
      <c r="AKA125" s="212"/>
      <c r="AKB125" s="212"/>
      <c r="AKC125" s="212"/>
      <c r="AKD125" s="212"/>
      <c r="AKE125" s="212"/>
      <c r="AKF125" s="212"/>
      <c r="AKG125" s="212"/>
      <c r="AKH125" s="212"/>
      <c r="AKI125" s="212"/>
      <c r="AKJ125" s="212"/>
      <c r="AKK125" s="212"/>
      <c r="AKL125" s="212"/>
      <c r="AKM125" s="212"/>
      <c r="AKN125" s="212"/>
      <c r="AKO125" s="212"/>
      <c r="AKP125" s="212"/>
      <c r="AKQ125" s="212"/>
      <c r="AKR125" s="212"/>
      <c r="AKS125" s="212"/>
      <c r="AKT125" s="212"/>
      <c r="AKU125" s="212"/>
      <c r="AKV125" s="212"/>
      <c r="AKW125" s="212"/>
      <c r="AKX125" s="212"/>
      <c r="AKY125" s="212"/>
      <c r="AKZ125" s="212"/>
      <c r="ALA125" s="212"/>
      <c r="ALB125" s="212"/>
      <c r="ALC125" s="212"/>
      <c r="ALD125" s="212"/>
      <c r="ALE125" s="212"/>
      <c r="ALF125" s="212"/>
      <c r="ALG125" s="212"/>
      <c r="ALH125" s="212"/>
      <c r="ALI125" s="212"/>
      <c r="ALJ125" s="212"/>
      <c r="ALK125" s="212"/>
      <c r="ALL125" s="212"/>
      <c r="ALM125" s="212"/>
      <c r="ALN125" s="212"/>
      <c r="ALO125" s="212"/>
      <c r="ALP125" s="212"/>
      <c r="ALQ125" s="212"/>
      <c r="ALR125" s="212"/>
      <c r="ALS125" s="212"/>
      <c r="ALT125" s="212"/>
      <c r="ALU125" s="212"/>
      <c r="ALV125" s="212"/>
      <c r="ALW125" s="212"/>
      <c r="ALX125" s="212"/>
      <c r="ALY125" s="212"/>
      <c r="ALZ125" s="212"/>
      <c r="AMA125" s="212"/>
      <c r="AMB125" s="212"/>
      <c r="AMC125" s="212"/>
      <c r="AMD125" s="212"/>
      <c r="AME125" s="212"/>
      <c r="AMF125" s="212"/>
      <c r="AMG125" s="212"/>
      <c r="AMH125" s="212"/>
      <c r="AMI125" s="212"/>
      <c r="AMJ125" s="212"/>
    </row>
    <row r="126" spans="1:1024" s="213" customFormat="1" ht="38.25" outlineLevel="1" x14ac:dyDescent="0.2">
      <c r="A126" s="286" t="s">
        <v>888</v>
      </c>
      <c r="B126" s="286">
        <v>87257</v>
      </c>
      <c r="C126" s="286" t="s">
        <v>17</v>
      </c>
      <c r="D126" s="312" t="s">
        <v>1095</v>
      </c>
      <c r="E126" s="294" t="s">
        <v>196</v>
      </c>
      <c r="F126" s="314">
        <v>790.28</v>
      </c>
      <c r="G126" s="544">
        <v>0</v>
      </c>
      <c r="H126" s="288">
        <f t="shared" si="37"/>
        <v>0</v>
      </c>
      <c r="I126" s="289">
        <f t="shared" si="38"/>
        <v>0</v>
      </c>
      <c r="J126" s="212"/>
      <c r="K126" s="318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  <c r="IC126" s="212"/>
      <c r="ID126" s="212"/>
      <c r="IE126" s="212"/>
      <c r="IF126" s="212"/>
      <c r="IG126" s="212"/>
      <c r="IH126" s="212"/>
      <c r="II126" s="212"/>
      <c r="IJ126" s="212"/>
      <c r="IK126" s="212"/>
      <c r="IL126" s="212"/>
      <c r="IM126" s="212"/>
      <c r="IN126" s="212"/>
      <c r="IO126" s="212"/>
      <c r="IP126" s="212"/>
      <c r="IQ126" s="212"/>
      <c r="IR126" s="212"/>
      <c r="IS126" s="212"/>
      <c r="IT126" s="212"/>
      <c r="IU126" s="212"/>
      <c r="IV126" s="212"/>
      <c r="IW126" s="212"/>
      <c r="IX126" s="212"/>
      <c r="IY126" s="212"/>
      <c r="IZ126" s="212"/>
      <c r="JA126" s="212"/>
      <c r="JB126" s="212"/>
      <c r="JC126" s="212"/>
      <c r="JD126" s="212"/>
      <c r="JE126" s="212"/>
      <c r="JF126" s="212"/>
      <c r="JG126" s="212"/>
      <c r="JH126" s="212"/>
      <c r="JI126" s="212"/>
      <c r="JJ126" s="212"/>
      <c r="JK126" s="212"/>
      <c r="JL126" s="212"/>
      <c r="JM126" s="212"/>
      <c r="JN126" s="212"/>
      <c r="JO126" s="212"/>
      <c r="JP126" s="212"/>
      <c r="JQ126" s="212"/>
      <c r="JR126" s="212"/>
      <c r="JS126" s="212"/>
      <c r="JT126" s="212"/>
      <c r="JU126" s="212"/>
      <c r="JV126" s="212"/>
      <c r="JW126" s="212"/>
      <c r="JX126" s="212"/>
      <c r="JY126" s="212"/>
      <c r="JZ126" s="212"/>
      <c r="KA126" s="212"/>
      <c r="KB126" s="212"/>
      <c r="KC126" s="212"/>
      <c r="KD126" s="212"/>
      <c r="KE126" s="212"/>
      <c r="KF126" s="212"/>
      <c r="KG126" s="212"/>
      <c r="KH126" s="212"/>
      <c r="KI126" s="212"/>
      <c r="KJ126" s="212"/>
      <c r="KK126" s="212"/>
      <c r="KL126" s="212"/>
      <c r="KM126" s="212"/>
      <c r="KN126" s="212"/>
      <c r="KO126" s="212"/>
      <c r="KP126" s="212"/>
      <c r="KQ126" s="212"/>
      <c r="KR126" s="212"/>
      <c r="KS126" s="212"/>
      <c r="KT126" s="212"/>
      <c r="KU126" s="212"/>
      <c r="KV126" s="212"/>
      <c r="KW126" s="212"/>
      <c r="KX126" s="212"/>
      <c r="KY126" s="212"/>
      <c r="KZ126" s="212"/>
      <c r="LA126" s="212"/>
      <c r="LB126" s="212"/>
      <c r="LC126" s="212"/>
      <c r="LD126" s="212"/>
      <c r="LE126" s="212"/>
      <c r="LF126" s="212"/>
      <c r="LG126" s="212"/>
      <c r="LH126" s="212"/>
      <c r="LI126" s="212"/>
      <c r="LJ126" s="212"/>
      <c r="LK126" s="212"/>
      <c r="LL126" s="212"/>
      <c r="LM126" s="212"/>
      <c r="LN126" s="212"/>
      <c r="LO126" s="212"/>
      <c r="LP126" s="212"/>
      <c r="LQ126" s="212"/>
      <c r="LR126" s="212"/>
      <c r="LS126" s="212"/>
      <c r="LT126" s="212"/>
      <c r="LU126" s="212"/>
      <c r="LV126" s="212"/>
      <c r="LW126" s="212"/>
      <c r="LX126" s="212"/>
      <c r="LY126" s="212"/>
      <c r="LZ126" s="212"/>
      <c r="MA126" s="212"/>
      <c r="MB126" s="212"/>
      <c r="MC126" s="212"/>
      <c r="MD126" s="212"/>
      <c r="ME126" s="212"/>
      <c r="MF126" s="212"/>
      <c r="MG126" s="212"/>
      <c r="MH126" s="212"/>
      <c r="MI126" s="212"/>
      <c r="MJ126" s="212"/>
      <c r="MK126" s="212"/>
      <c r="ML126" s="212"/>
      <c r="MM126" s="212"/>
      <c r="MN126" s="212"/>
      <c r="MO126" s="212"/>
      <c r="MP126" s="212"/>
      <c r="MQ126" s="212"/>
      <c r="MR126" s="212"/>
      <c r="MS126" s="212"/>
      <c r="MT126" s="212"/>
      <c r="MU126" s="212"/>
      <c r="MV126" s="212"/>
      <c r="MW126" s="212"/>
      <c r="MX126" s="212"/>
      <c r="MY126" s="212"/>
      <c r="MZ126" s="212"/>
      <c r="NA126" s="212"/>
      <c r="NB126" s="212"/>
      <c r="NC126" s="212"/>
      <c r="ND126" s="212"/>
      <c r="NE126" s="212"/>
      <c r="NF126" s="212"/>
      <c r="NG126" s="212"/>
      <c r="NH126" s="212"/>
      <c r="NI126" s="212"/>
      <c r="NJ126" s="212"/>
      <c r="NK126" s="212"/>
      <c r="NL126" s="212"/>
      <c r="NM126" s="212"/>
      <c r="NN126" s="212"/>
      <c r="NO126" s="212"/>
      <c r="NP126" s="212"/>
      <c r="NQ126" s="212"/>
      <c r="NR126" s="212"/>
      <c r="NS126" s="212"/>
      <c r="NT126" s="212"/>
      <c r="NU126" s="212"/>
      <c r="NV126" s="212"/>
      <c r="NW126" s="212"/>
      <c r="NX126" s="212"/>
      <c r="NY126" s="212"/>
      <c r="NZ126" s="212"/>
      <c r="OA126" s="212"/>
      <c r="OB126" s="212"/>
      <c r="OC126" s="212"/>
      <c r="OD126" s="212"/>
      <c r="OE126" s="212"/>
      <c r="OF126" s="212"/>
      <c r="OG126" s="212"/>
      <c r="OH126" s="212"/>
      <c r="OI126" s="212"/>
      <c r="OJ126" s="212"/>
      <c r="OK126" s="212"/>
      <c r="OL126" s="212"/>
      <c r="OM126" s="212"/>
      <c r="ON126" s="212"/>
      <c r="OO126" s="212"/>
      <c r="OP126" s="212"/>
      <c r="OQ126" s="212"/>
      <c r="OR126" s="212"/>
      <c r="OS126" s="212"/>
      <c r="OT126" s="212"/>
      <c r="OU126" s="212"/>
      <c r="OV126" s="212"/>
      <c r="OW126" s="212"/>
      <c r="OX126" s="212"/>
      <c r="OY126" s="212"/>
      <c r="OZ126" s="212"/>
      <c r="PA126" s="212"/>
      <c r="PB126" s="212"/>
      <c r="PC126" s="212"/>
      <c r="PD126" s="212"/>
      <c r="PE126" s="212"/>
      <c r="PF126" s="212"/>
      <c r="PG126" s="212"/>
      <c r="PH126" s="212"/>
      <c r="PI126" s="212"/>
      <c r="PJ126" s="212"/>
      <c r="PK126" s="212"/>
      <c r="PL126" s="212"/>
      <c r="PM126" s="212"/>
      <c r="PN126" s="212"/>
      <c r="PO126" s="212"/>
      <c r="PP126" s="212"/>
      <c r="PQ126" s="212"/>
      <c r="PR126" s="212"/>
      <c r="PS126" s="212"/>
      <c r="PT126" s="212"/>
      <c r="PU126" s="212"/>
      <c r="PV126" s="212"/>
      <c r="PW126" s="212"/>
      <c r="PX126" s="212"/>
      <c r="PY126" s="212"/>
      <c r="PZ126" s="212"/>
      <c r="QA126" s="212"/>
      <c r="QB126" s="212"/>
      <c r="QC126" s="212"/>
      <c r="QD126" s="212"/>
      <c r="QE126" s="212"/>
      <c r="QF126" s="212"/>
      <c r="QG126" s="212"/>
      <c r="QH126" s="212"/>
      <c r="QI126" s="212"/>
      <c r="QJ126" s="212"/>
      <c r="QK126" s="212"/>
      <c r="QL126" s="212"/>
      <c r="QM126" s="212"/>
      <c r="QN126" s="212"/>
      <c r="QO126" s="212"/>
      <c r="QP126" s="212"/>
      <c r="QQ126" s="212"/>
      <c r="QR126" s="212"/>
      <c r="QS126" s="212"/>
      <c r="QT126" s="212"/>
      <c r="QU126" s="212"/>
      <c r="QV126" s="212"/>
      <c r="QW126" s="212"/>
      <c r="QX126" s="212"/>
      <c r="QY126" s="212"/>
      <c r="QZ126" s="212"/>
      <c r="RA126" s="212"/>
      <c r="RB126" s="212"/>
      <c r="RC126" s="212"/>
      <c r="RD126" s="212"/>
      <c r="RE126" s="212"/>
      <c r="RF126" s="212"/>
      <c r="RG126" s="212"/>
      <c r="RH126" s="212"/>
      <c r="RI126" s="212"/>
      <c r="RJ126" s="212"/>
      <c r="RK126" s="212"/>
      <c r="RL126" s="212"/>
      <c r="RM126" s="212"/>
      <c r="RN126" s="212"/>
      <c r="RO126" s="212"/>
      <c r="RP126" s="212"/>
      <c r="RQ126" s="212"/>
      <c r="RR126" s="212"/>
      <c r="RS126" s="212"/>
      <c r="RT126" s="212"/>
      <c r="RU126" s="212"/>
      <c r="RV126" s="212"/>
      <c r="RW126" s="212"/>
      <c r="RX126" s="212"/>
      <c r="RY126" s="212"/>
      <c r="RZ126" s="212"/>
      <c r="SA126" s="212"/>
      <c r="SB126" s="212"/>
      <c r="SC126" s="212"/>
      <c r="SD126" s="212"/>
      <c r="SE126" s="212"/>
      <c r="SF126" s="212"/>
      <c r="SG126" s="212"/>
      <c r="SH126" s="212"/>
      <c r="SI126" s="212"/>
      <c r="SJ126" s="212"/>
      <c r="SK126" s="212"/>
      <c r="SL126" s="212"/>
      <c r="SM126" s="212"/>
      <c r="SN126" s="212"/>
      <c r="SO126" s="212"/>
      <c r="SP126" s="212"/>
      <c r="SQ126" s="212"/>
      <c r="SR126" s="212"/>
      <c r="SS126" s="212"/>
      <c r="ST126" s="212"/>
      <c r="SU126" s="212"/>
      <c r="SV126" s="212"/>
      <c r="SW126" s="212"/>
      <c r="SX126" s="212"/>
      <c r="SY126" s="212"/>
      <c r="SZ126" s="212"/>
      <c r="TA126" s="212"/>
      <c r="TB126" s="212"/>
      <c r="TC126" s="212"/>
      <c r="TD126" s="212"/>
      <c r="TE126" s="212"/>
      <c r="TF126" s="212"/>
      <c r="TG126" s="212"/>
      <c r="TH126" s="212"/>
      <c r="TI126" s="212"/>
      <c r="TJ126" s="212"/>
      <c r="TK126" s="212"/>
      <c r="TL126" s="212"/>
      <c r="TM126" s="212"/>
      <c r="TN126" s="212"/>
      <c r="TO126" s="212"/>
      <c r="TP126" s="212"/>
      <c r="TQ126" s="212"/>
      <c r="TR126" s="212"/>
      <c r="TS126" s="212"/>
      <c r="TT126" s="212"/>
      <c r="TU126" s="212"/>
      <c r="TV126" s="212"/>
      <c r="TW126" s="212"/>
      <c r="TX126" s="212"/>
      <c r="TY126" s="212"/>
      <c r="TZ126" s="212"/>
      <c r="UA126" s="212"/>
      <c r="UB126" s="212"/>
      <c r="UC126" s="212"/>
      <c r="UD126" s="212"/>
      <c r="UE126" s="212"/>
      <c r="UF126" s="212"/>
      <c r="UG126" s="212"/>
      <c r="UH126" s="212"/>
      <c r="UI126" s="212"/>
      <c r="UJ126" s="212"/>
      <c r="UK126" s="212"/>
      <c r="UL126" s="212"/>
      <c r="UM126" s="212"/>
      <c r="UN126" s="212"/>
      <c r="UO126" s="212"/>
      <c r="UP126" s="212"/>
      <c r="UQ126" s="212"/>
      <c r="UR126" s="212"/>
      <c r="US126" s="212"/>
      <c r="UT126" s="212"/>
      <c r="UU126" s="212"/>
      <c r="UV126" s="212"/>
      <c r="UW126" s="212"/>
      <c r="UX126" s="212"/>
      <c r="UY126" s="212"/>
      <c r="UZ126" s="212"/>
      <c r="VA126" s="212"/>
      <c r="VB126" s="212"/>
      <c r="VC126" s="212"/>
      <c r="VD126" s="212"/>
      <c r="VE126" s="212"/>
      <c r="VF126" s="212"/>
      <c r="VG126" s="212"/>
      <c r="VH126" s="212"/>
      <c r="VI126" s="212"/>
      <c r="VJ126" s="212"/>
      <c r="VK126" s="212"/>
      <c r="VL126" s="212"/>
      <c r="VM126" s="212"/>
      <c r="VN126" s="212"/>
      <c r="VO126" s="212"/>
      <c r="VP126" s="212"/>
      <c r="VQ126" s="212"/>
      <c r="VR126" s="212"/>
      <c r="VS126" s="212"/>
      <c r="VT126" s="212"/>
      <c r="VU126" s="212"/>
      <c r="VV126" s="212"/>
      <c r="VW126" s="212"/>
      <c r="VX126" s="212"/>
      <c r="VY126" s="212"/>
      <c r="VZ126" s="212"/>
      <c r="WA126" s="212"/>
      <c r="WB126" s="212"/>
      <c r="WC126" s="212"/>
      <c r="WD126" s="212"/>
      <c r="WE126" s="212"/>
      <c r="WF126" s="212"/>
      <c r="WG126" s="212"/>
      <c r="WH126" s="212"/>
      <c r="WI126" s="212"/>
      <c r="WJ126" s="212"/>
      <c r="WK126" s="212"/>
      <c r="WL126" s="212"/>
      <c r="WM126" s="212"/>
      <c r="WN126" s="212"/>
      <c r="WO126" s="212"/>
      <c r="WP126" s="212"/>
      <c r="WQ126" s="212"/>
      <c r="WR126" s="212"/>
      <c r="WS126" s="212"/>
      <c r="WT126" s="212"/>
      <c r="WU126" s="212"/>
      <c r="WV126" s="212"/>
      <c r="WW126" s="212"/>
      <c r="WX126" s="212"/>
      <c r="WY126" s="212"/>
      <c r="WZ126" s="212"/>
      <c r="XA126" s="212"/>
      <c r="XB126" s="212"/>
      <c r="XC126" s="212"/>
      <c r="XD126" s="212"/>
      <c r="XE126" s="212"/>
      <c r="XF126" s="212"/>
      <c r="XG126" s="212"/>
      <c r="XH126" s="212"/>
      <c r="XI126" s="212"/>
      <c r="XJ126" s="212"/>
      <c r="XK126" s="212"/>
      <c r="XL126" s="212"/>
      <c r="XM126" s="212"/>
      <c r="XN126" s="212"/>
      <c r="XO126" s="212"/>
      <c r="XP126" s="212"/>
      <c r="XQ126" s="212"/>
      <c r="XR126" s="212"/>
      <c r="XS126" s="212"/>
      <c r="XT126" s="212"/>
      <c r="XU126" s="212"/>
      <c r="XV126" s="212"/>
      <c r="XW126" s="212"/>
      <c r="XX126" s="212"/>
      <c r="XY126" s="212"/>
      <c r="XZ126" s="212"/>
      <c r="YA126" s="212"/>
      <c r="YB126" s="212"/>
      <c r="YC126" s="212"/>
      <c r="YD126" s="212"/>
      <c r="YE126" s="212"/>
      <c r="YF126" s="212"/>
      <c r="YG126" s="212"/>
      <c r="YH126" s="212"/>
      <c r="YI126" s="212"/>
      <c r="YJ126" s="212"/>
      <c r="YK126" s="212"/>
      <c r="YL126" s="212"/>
      <c r="YM126" s="212"/>
      <c r="YN126" s="212"/>
      <c r="YO126" s="212"/>
      <c r="YP126" s="212"/>
      <c r="YQ126" s="212"/>
      <c r="YR126" s="212"/>
      <c r="YS126" s="212"/>
      <c r="YT126" s="212"/>
      <c r="YU126" s="212"/>
      <c r="YV126" s="212"/>
      <c r="YW126" s="212"/>
      <c r="YX126" s="212"/>
      <c r="YY126" s="212"/>
      <c r="YZ126" s="212"/>
      <c r="ZA126" s="212"/>
      <c r="ZB126" s="212"/>
      <c r="ZC126" s="212"/>
      <c r="ZD126" s="212"/>
      <c r="ZE126" s="212"/>
      <c r="ZF126" s="212"/>
      <c r="ZG126" s="212"/>
      <c r="ZH126" s="212"/>
      <c r="ZI126" s="212"/>
      <c r="ZJ126" s="212"/>
      <c r="ZK126" s="212"/>
      <c r="ZL126" s="212"/>
      <c r="ZM126" s="212"/>
      <c r="ZN126" s="212"/>
      <c r="ZO126" s="212"/>
      <c r="ZP126" s="212"/>
      <c r="ZQ126" s="212"/>
      <c r="ZR126" s="212"/>
      <c r="ZS126" s="212"/>
      <c r="ZT126" s="212"/>
      <c r="ZU126" s="212"/>
      <c r="ZV126" s="212"/>
      <c r="ZW126" s="212"/>
      <c r="ZX126" s="212"/>
      <c r="ZY126" s="212"/>
      <c r="ZZ126" s="212"/>
      <c r="AAA126" s="212"/>
      <c r="AAB126" s="212"/>
      <c r="AAC126" s="212"/>
      <c r="AAD126" s="212"/>
      <c r="AAE126" s="212"/>
      <c r="AAF126" s="212"/>
      <c r="AAG126" s="212"/>
      <c r="AAH126" s="212"/>
      <c r="AAI126" s="212"/>
      <c r="AAJ126" s="212"/>
      <c r="AAK126" s="212"/>
      <c r="AAL126" s="212"/>
      <c r="AAM126" s="212"/>
      <c r="AAN126" s="212"/>
      <c r="AAO126" s="212"/>
      <c r="AAP126" s="212"/>
      <c r="AAQ126" s="212"/>
      <c r="AAR126" s="212"/>
      <c r="AAS126" s="212"/>
      <c r="AAT126" s="212"/>
      <c r="AAU126" s="212"/>
      <c r="AAV126" s="212"/>
      <c r="AAW126" s="212"/>
      <c r="AAX126" s="212"/>
      <c r="AAY126" s="212"/>
      <c r="AAZ126" s="212"/>
      <c r="ABA126" s="212"/>
      <c r="ABB126" s="212"/>
      <c r="ABC126" s="212"/>
      <c r="ABD126" s="212"/>
      <c r="ABE126" s="212"/>
      <c r="ABF126" s="212"/>
      <c r="ABG126" s="212"/>
      <c r="ABH126" s="212"/>
      <c r="ABI126" s="212"/>
      <c r="ABJ126" s="212"/>
      <c r="ABK126" s="212"/>
      <c r="ABL126" s="212"/>
      <c r="ABM126" s="212"/>
      <c r="ABN126" s="212"/>
      <c r="ABO126" s="212"/>
      <c r="ABP126" s="212"/>
      <c r="ABQ126" s="212"/>
      <c r="ABR126" s="212"/>
      <c r="ABS126" s="212"/>
      <c r="ABT126" s="212"/>
      <c r="ABU126" s="212"/>
      <c r="ABV126" s="212"/>
      <c r="ABW126" s="212"/>
      <c r="ABX126" s="212"/>
      <c r="ABY126" s="212"/>
      <c r="ABZ126" s="212"/>
      <c r="ACA126" s="212"/>
      <c r="ACB126" s="212"/>
      <c r="ACC126" s="212"/>
      <c r="ACD126" s="212"/>
      <c r="ACE126" s="212"/>
      <c r="ACF126" s="212"/>
      <c r="ACG126" s="212"/>
      <c r="ACH126" s="212"/>
      <c r="ACI126" s="212"/>
      <c r="ACJ126" s="212"/>
      <c r="ACK126" s="212"/>
      <c r="ACL126" s="212"/>
      <c r="ACM126" s="212"/>
      <c r="ACN126" s="212"/>
      <c r="ACO126" s="212"/>
      <c r="ACP126" s="212"/>
      <c r="ACQ126" s="212"/>
      <c r="ACR126" s="212"/>
      <c r="ACS126" s="212"/>
      <c r="ACT126" s="212"/>
      <c r="ACU126" s="212"/>
      <c r="ACV126" s="212"/>
      <c r="ACW126" s="212"/>
      <c r="ACX126" s="212"/>
      <c r="ACY126" s="212"/>
      <c r="ACZ126" s="212"/>
      <c r="ADA126" s="212"/>
      <c r="ADB126" s="212"/>
      <c r="ADC126" s="212"/>
      <c r="ADD126" s="212"/>
      <c r="ADE126" s="212"/>
      <c r="ADF126" s="212"/>
      <c r="ADG126" s="212"/>
      <c r="ADH126" s="212"/>
      <c r="ADI126" s="212"/>
      <c r="ADJ126" s="212"/>
      <c r="ADK126" s="212"/>
      <c r="ADL126" s="212"/>
      <c r="ADM126" s="212"/>
      <c r="ADN126" s="212"/>
      <c r="ADO126" s="212"/>
      <c r="ADP126" s="212"/>
      <c r="ADQ126" s="212"/>
      <c r="ADR126" s="212"/>
      <c r="ADS126" s="212"/>
      <c r="ADT126" s="212"/>
      <c r="ADU126" s="212"/>
      <c r="ADV126" s="212"/>
      <c r="ADW126" s="212"/>
      <c r="ADX126" s="212"/>
      <c r="ADY126" s="212"/>
      <c r="ADZ126" s="212"/>
      <c r="AEA126" s="212"/>
      <c r="AEB126" s="212"/>
      <c r="AEC126" s="212"/>
      <c r="AED126" s="212"/>
      <c r="AEE126" s="212"/>
      <c r="AEF126" s="212"/>
      <c r="AEG126" s="212"/>
      <c r="AEH126" s="212"/>
      <c r="AEI126" s="212"/>
      <c r="AEJ126" s="212"/>
      <c r="AEK126" s="212"/>
      <c r="AEL126" s="212"/>
      <c r="AEM126" s="212"/>
      <c r="AEN126" s="212"/>
      <c r="AEO126" s="212"/>
      <c r="AEP126" s="212"/>
      <c r="AEQ126" s="212"/>
      <c r="AER126" s="212"/>
      <c r="AES126" s="212"/>
      <c r="AET126" s="212"/>
      <c r="AEU126" s="212"/>
      <c r="AEV126" s="212"/>
      <c r="AEW126" s="212"/>
      <c r="AEX126" s="212"/>
      <c r="AEY126" s="212"/>
      <c r="AEZ126" s="212"/>
      <c r="AFA126" s="212"/>
      <c r="AFB126" s="212"/>
      <c r="AFC126" s="212"/>
      <c r="AFD126" s="212"/>
      <c r="AFE126" s="212"/>
      <c r="AFF126" s="212"/>
      <c r="AFG126" s="212"/>
      <c r="AFH126" s="212"/>
      <c r="AFI126" s="212"/>
      <c r="AFJ126" s="212"/>
      <c r="AFK126" s="212"/>
      <c r="AFL126" s="212"/>
      <c r="AFM126" s="212"/>
      <c r="AFN126" s="212"/>
      <c r="AFO126" s="212"/>
      <c r="AFP126" s="212"/>
      <c r="AFQ126" s="212"/>
      <c r="AFR126" s="212"/>
      <c r="AFS126" s="212"/>
      <c r="AFT126" s="212"/>
      <c r="AFU126" s="212"/>
      <c r="AFV126" s="212"/>
      <c r="AFW126" s="212"/>
      <c r="AFX126" s="212"/>
      <c r="AFY126" s="212"/>
      <c r="AFZ126" s="212"/>
      <c r="AGA126" s="212"/>
      <c r="AGB126" s="212"/>
      <c r="AGC126" s="212"/>
      <c r="AGD126" s="212"/>
      <c r="AGE126" s="212"/>
      <c r="AGF126" s="212"/>
      <c r="AGG126" s="212"/>
      <c r="AGH126" s="212"/>
      <c r="AGI126" s="212"/>
      <c r="AGJ126" s="212"/>
      <c r="AGK126" s="212"/>
      <c r="AGL126" s="212"/>
      <c r="AGM126" s="212"/>
      <c r="AGN126" s="212"/>
      <c r="AGO126" s="212"/>
      <c r="AGP126" s="212"/>
      <c r="AGQ126" s="212"/>
      <c r="AGR126" s="212"/>
      <c r="AGS126" s="212"/>
      <c r="AGT126" s="212"/>
      <c r="AGU126" s="212"/>
      <c r="AGV126" s="212"/>
      <c r="AGW126" s="212"/>
      <c r="AGX126" s="212"/>
      <c r="AGY126" s="212"/>
      <c r="AGZ126" s="212"/>
      <c r="AHA126" s="212"/>
      <c r="AHB126" s="212"/>
      <c r="AHC126" s="212"/>
      <c r="AHD126" s="212"/>
      <c r="AHE126" s="212"/>
      <c r="AHF126" s="212"/>
      <c r="AHG126" s="212"/>
      <c r="AHH126" s="212"/>
      <c r="AHI126" s="212"/>
      <c r="AHJ126" s="212"/>
      <c r="AHK126" s="212"/>
      <c r="AHL126" s="212"/>
      <c r="AHM126" s="212"/>
      <c r="AHN126" s="212"/>
      <c r="AHO126" s="212"/>
      <c r="AHP126" s="212"/>
      <c r="AHQ126" s="212"/>
      <c r="AHR126" s="212"/>
      <c r="AHS126" s="212"/>
      <c r="AHT126" s="212"/>
      <c r="AHU126" s="212"/>
      <c r="AHV126" s="212"/>
      <c r="AHW126" s="212"/>
      <c r="AHX126" s="212"/>
      <c r="AHY126" s="212"/>
      <c r="AHZ126" s="212"/>
      <c r="AIA126" s="212"/>
      <c r="AIB126" s="212"/>
      <c r="AIC126" s="212"/>
      <c r="AID126" s="212"/>
      <c r="AIE126" s="212"/>
      <c r="AIF126" s="212"/>
      <c r="AIG126" s="212"/>
      <c r="AIH126" s="212"/>
      <c r="AII126" s="212"/>
      <c r="AIJ126" s="212"/>
      <c r="AIK126" s="212"/>
      <c r="AIL126" s="212"/>
      <c r="AIM126" s="212"/>
      <c r="AIN126" s="212"/>
      <c r="AIO126" s="212"/>
      <c r="AIP126" s="212"/>
      <c r="AIQ126" s="212"/>
      <c r="AIR126" s="212"/>
      <c r="AIS126" s="212"/>
      <c r="AIT126" s="212"/>
      <c r="AIU126" s="212"/>
      <c r="AIV126" s="212"/>
      <c r="AIW126" s="212"/>
      <c r="AIX126" s="212"/>
      <c r="AIY126" s="212"/>
      <c r="AIZ126" s="212"/>
      <c r="AJA126" s="212"/>
      <c r="AJB126" s="212"/>
      <c r="AJC126" s="212"/>
      <c r="AJD126" s="212"/>
      <c r="AJE126" s="212"/>
      <c r="AJF126" s="212"/>
      <c r="AJG126" s="212"/>
      <c r="AJH126" s="212"/>
      <c r="AJI126" s="212"/>
      <c r="AJJ126" s="212"/>
      <c r="AJK126" s="212"/>
      <c r="AJL126" s="212"/>
      <c r="AJM126" s="212"/>
      <c r="AJN126" s="212"/>
      <c r="AJO126" s="212"/>
      <c r="AJP126" s="212"/>
      <c r="AJQ126" s="212"/>
      <c r="AJR126" s="212"/>
      <c r="AJS126" s="212"/>
      <c r="AJT126" s="212"/>
      <c r="AJU126" s="212"/>
      <c r="AJV126" s="212"/>
      <c r="AJW126" s="212"/>
      <c r="AJX126" s="212"/>
      <c r="AJY126" s="212"/>
      <c r="AJZ126" s="212"/>
      <c r="AKA126" s="212"/>
      <c r="AKB126" s="212"/>
      <c r="AKC126" s="212"/>
      <c r="AKD126" s="212"/>
      <c r="AKE126" s="212"/>
      <c r="AKF126" s="212"/>
      <c r="AKG126" s="212"/>
      <c r="AKH126" s="212"/>
      <c r="AKI126" s="212"/>
      <c r="AKJ126" s="212"/>
      <c r="AKK126" s="212"/>
      <c r="AKL126" s="212"/>
      <c r="AKM126" s="212"/>
      <c r="AKN126" s="212"/>
      <c r="AKO126" s="212"/>
      <c r="AKP126" s="212"/>
      <c r="AKQ126" s="212"/>
      <c r="AKR126" s="212"/>
      <c r="AKS126" s="212"/>
      <c r="AKT126" s="212"/>
      <c r="AKU126" s="212"/>
      <c r="AKV126" s="212"/>
      <c r="AKW126" s="212"/>
      <c r="AKX126" s="212"/>
      <c r="AKY126" s="212"/>
      <c r="AKZ126" s="212"/>
      <c r="ALA126" s="212"/>
      <c r="ALB126" s="212"/>
      <c r="ALC126" s="212"/>
      <c r="ALD126" s="212"/>
      <c r="ALE126" s="212"/>
      <c r="ALF126" s="212"/>
      <c r="ALG126" s="212"/>
      <c r="ALH126" s="212"/>
      <c r="ALI126" s="212"/>
      <c r="ALJ126" s="212"/>
      <c r="ALK126" s="212"/>
      <c r="ALL126" s="212"/>
      <c r="ALM126" s="212"/>
      <c r="ALN126" s="212"/>
      <c r="ALO126" s="212"/>
      <c r="ALP126" s="212"/>
      <c r="ALQ126" s="212"/>
      <c r="ALR126" s="212"/>
      <c r="ALS126" s="212"/>
      <c r="ALT126" s="212"/>
      <c r="ALU126" s="212"/>
      <c r="ALV126" s="212"/>
      <c r="ALW126" s="212"/>
      <c r="ALX126" s="212"/>
      <c r="ALY126" s="212"/>
      <c r="ALZ126" s="212"/>
      <c r="AMA126" s="212"/>
      <c r="AMB126" s="212"/>
      <c r="AMC126" s="212"/>
      <c r="AMD126" s="212"/>
      <c r="AME126" s="212"/>
      <c r="AMF126" s="212"/>
      <c r="AMG126" s="212"/>
      <c r="AMH126" s="212"/>
      <c r="AMI126" s="212"/>
      <c r="AMJ126" s="212"/>
    </row>
    <row r="127" spans="1:1024" s="213" customFormat="1" outlineLevel="1" x14ac:dyDescent="0.2">
      <c r="A127" s="286" t="s">
        <v>889</v>
      </c>
      <c r="B127" s="286" t="s">
        <v>573</v>
      </c>
      <c r="C127" s="286" t="s">
        <v>14</v>
      </c>
      <c r="D127" s="312" t="s">
        <v>572</v>
      </c>
      <c r="E127" s="294" t="s">
        <v>196</v>
      </c>
      <c r="F127" s="314">
        <v>3.82</v>
      </c>
      <c r="G127" s="544">
        <v>0</v>
      </c>
      <c r="H127" s="288">
        <f t="shared" si="37"/>
        <v>0</v>
      </c>
      <c r="I127" s="289">
        <f t="shared" si="38"/>
        <v>0</v>
      </c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  <c r="IC127" s="212"/>
      <c r="ID127" s="212"/>
      <c r="IE127" s="212"/>
      <c r="IF127" s="212"/>
      <c r="IG127" s="212"/>
      <c r="IH127" s="212"/>
      <c r="II127" s="212"/>
      <c r="IJ127" s="212"/>
      <c r="IK127" s="212"/>
      <c r="IL127" s="212"/>
      <c r="IM127" s="212"/>
      <c r="IN127" s="212"/>
      <c r="IO127" s="212"/>
      <c r="IP127" s="212"/>
      <c r="IQ127" s="212"/>
      <c r="IR127" s="212"/>
      <c r="IS127" s="212"/>
      <c r="IT127" s="212"/>
      <c r="IU127" s="212"/>
      <c r="IV127" s="212"/>
      <c r="IW127" s="212"/>
      <c r="IX127" s="212"/>
      <c r="IY127" s="212"/>
      <c r="IZ127" s="212"/>
      <c r="JA127" s="212"/>
      <c r="JB127" s="212"/>
      <c r="JC127" s="212"/>
      <c r="JD127" s="212"/>
      <c r="JE127" s="212"/>
      <c r="JF127" s="212"/>
      <c r="JG127" s="212"/>
      <c r="JH127" s="212"/>
      <c r="JI127" s="212"/>
      <c r="JJ127" s="212"/>
      <c r="JK127" s="212"/>
      <c r="JL127" s="212"/>
      <c r="JM127" s="212"/>
      <c r="JN127" s="212"/>
      <c r="JO127" s="212"/>
      <c r="JP127" s="212"/>
      <c r="JQ127" s="212"/>
      <c r="JR127" s="212"/>
      <c r="JS127" s="212"/>
      <c r="JT127" s="212"/>
      <c r="JU127" s="212"/>
      <c r="JV127" s="212"/>
      <c r="JW127" s="212"/>
      <c r="JX127" s="212"/>
      <c r="JY127" s="212"/>
      <c r="JZ127" s="212"/>
      <c r="KA127" s="212"/>
      <c r="KB127" s="212"/>
      <c r="KC127" s="212"/>
      <c r="KD127" s="212"/>
      <c r="KE127" s="212"/>
      <c r="KF127" s="212"/>
      <c r="KG127" s="212"/>
      <c r="KH127" s="212"/>
      <c r="KI127" s="212"/>
      <c r="KJ127" s="212"/>
      <c r="KK127" s="212"/>
      <c r="KL127" s="212"/>
      <c r="KM127" s="212"/>
      <c r="KN127" s="212"/>
      <c r="KO127" s="212"/>
      <c r="KP127" s="212"/>
      <c r="KQ127" s="212"/>
      <c r="KR127" s="212"/>
      <c r="KS127" s="212"/>
      <c r="KT127" s="212"/>
      <c r="KU127" s="212"/>
      <c r="KV127" s="212"/>
      <c r="KW127" s="212"/>
      <c r="KX127" s="212"/>
      <c r="KY127" s="212"/>
      <c r="KZ127" s="212"/>
      <c r="LA127" s="212"/>
      <c r="LB127" s="212"/>
      <c r="LC127" s="212"/>
      <c r="LD127" s="212"/>
      <c r="LE127" s="212"/>
      <c r="LF127" s="212"/>
      <c r="LG127" s="212"/>
      <c r="LH127" s="212"/>
      <c r="LI127" s="212"/>
      <c r="LJ127" s="212"/>
      <c r="LK127" s="212"/>
      <c r="LL127" s="212"/>
      <c r="LM127" s="212"/>
      <c r="LN127" s="212"/>
      <c r="LO127" s="212"/>
      <c r="LP127" s="212"/>
      <c r="LQ127" s="212"/>
      <c r="LR127" s="212"/>
      <c r="LS127" s="212"/>
      <c r="LT127" s="212"/>
      <c r="LU127" s="212"/>
      <c r="LV127" s="212"/>
      <c r="LW127" s="212"/>
      <c r="LX127" s="212"/>
      <c r="LY127" s="212"/>
      <c r="LZ127" s="212"/>
      <c r="MA127" s="212"/>
      <c r="MB127" s="212"/>
      <c r="MC127" s="212"/>
      <c r="MD127" s="212"/>
      <c r="ME127" s="212"/>
      <c r="MF127" s="212"/>
      <c r="MG127" s="212"/>
      <c r="MH127" s="212"/>
      <c r="MI127" s="212"/>
      <c r="MJ127" s="212"/>
      <c r="MK127" s="212"/>
      <c r="ML127" s="212"/>
      <c r="MM127" s="212"/>
      <c r="MN127" s="212"/>
      <c r="MO127" s="212"/>
      <c r="MP127" s="212"/>
      <c r="MQ127" s="212"/>
      <c r="MR127" s="212"/>
      <c r="MS127" s="212"/>
      <c r="MT127" s="212"/>
      <c r="MU127" s="212"/>
      <c r="MV127" s="212"/>
      <c r="MW127" s="212"/>
      <c r="MX127" s="212"/>
      <c r="MY127" s="212"/>
      <c r="MZ127" s="212"/>
      <c r="NA127" s="212"/>
      <c r="NB127" s="212"/>
      <c r="NC127" s="212"/>
      <c r="ND127" s="212"/>
      <c r="NE127" s="212"/>
      <c r="NF127" s="212"/>
      <c r="NG127" s="212"/>
      <c r="NH127" s="212"/>
      <c r="NI127" s="212"/>
      <c r="NJ127" s="212"/>
      <c r="NK127" s="212"/>
      <c r="NL127" s="212"/>
      <c r="NM127" s="212"/>
      <c r="NN127" s="212"/>
      <c r="NO127" s="212"/>
      <c r="NP127" s="212"/>
      <c r="NQ127" s="212"/>
      <c r="NR127" s="212"/>
      <c r="NS127" s="212"/>
      <c r="NT127" s="212"/>
      <c r="NU127" s="212"/>
      <c r="NV127" s="212"/>
      <c r="NW127" s="212"/>
      <c r="NX127" s="212"/>
      <c r="NY127" s="212"/>
      <c r="NZ127" s="212"/>
      <c r="OA127" s="212"/>
      <c r="OB127" s="212"/>
      <c r="OC127" s="212"/>
      <c r="OD127" s="212"/>
      <c r="OE127" s="212"/>
      <c r="OF127" s="212"/>
      <c r="OG127" s="212"/>
      <c r="OH127" s="212"/>
      <c r="OI127" s="212"/>
      <c r="OJ127" s="212"/>
      <c r="OK127" s="212"/>
      <c r="OL127" s="212"/>
      <c r="OM127" s="212"/>
      <c r="ON127" s="212"/>
      <c r="OO127" s="212"/>
      <c r="OP127" s="212"/>
      <c r="OQ127" s="212"/>
      <c r="OR127" s="212"/>
      <c r="OS127" s="212"/>
      <c r="OT127" s="212"/>
      <c r="OU127" s="212"/>
      <c r="OV127" s="212"/>
      <c r="OW127" s="212"/>
      <c r="OX127" s="212"/>
      <c r="OY127" s="212"/>
      <c r="OZ127" s="212"/>
      <c r="PA127" s="212"/>
      <c r="PB127" s="212"/>
      <c r="PC127" s="212"/>
      <c r="PD127" s="212"/>
      <c r="PE127" s="212"/>
      <c r="PF127" s="212"/>
      <c r="PG127" s="212"/>
      <c r="PH127" s="212"/>
      <c r="PI127" s="212"/>
      <c r="PJ127" s="212"/>
      <c r="PK127" s="212"/>
      <c r="PL127" s="212"/>
      <c r="PM127" s="212"/>
      <c r="PN127" s="212"/>
      <c r="PO127" s="212"/>
      <c r="PP127" s="212"/>
      <c r="PQ127" s="212"/>
      <c r="PR127" s="212"/>
      <c r="PS127" s="212"/>
      <c r="PT127" s="212"/>
      <c r="PU127" s="212"/>
      <c r="PV127" s="212"/>
      <c r="PW127" s="212"/>
      <c r="PX127" s="212"/>
      <c r="PY127" s="212"/>
      <c r="PZ127" s="212"/>
      <c r="QA127" s="212"/>
      <c r="QB127" s="212"/>
      <c r="QC127" s="212"/>
      <c r="QD127" s="212"/>
      <c r="QE127" s="212"/>
      <c r="QF127" s="212"/>
      <c r="QG127" s="212"/>
      <c r="QH127" s="212"/>
      <c r="QI127" s="212"/>
      <c r="QJ127" s="212"/>
      <c r="QK127" s="212"/>
      <c r="QL127" s="212"/>
      <c r="QM127" s="212"/>
      <c r="QN127" s="212"/>
      <c r="QO127" s="212"/>
      <c r="QP127" s="212"/>
      <c r="QQ127" s="212"/>
      <c r="QR127" s="212"/>
      <c r="QS127" s="212"/>
      <c r="QT127" s="212"/>
      <c r="QU127" s="212"/>
      <c r="QV127" s="212"/>
      <c r="QW127" s="212"/>
      <c r="QX127" s="212"/>
      <c r="QY127" s="212"/>
      <c r="QZ127" s="212"/>
      <c r="RA127" s="212"/>
      <c r="RB127" s="212"/>
      <c r="RC127" s="212"/>
      <c r="RD127" s="212"/>
      <c r="RE127" s="212"/>
      <c r="RF127" s="212"/>
      <c r="RG127" s="212"/>
      <c r="RH127" s="212"/>
      <c r="RI127" s="212"/>
      <c r="RJ127" s="212"/>
      <c r="RK127" s="212"/>
      <c r="RL127" s="212"/>
      <c r="RM127" s="212"/>
      <c r="RN127" s="212"/>
      <c r="RO127" s="212"/>
      <c r="RP127" s="212"/>
      <c r="RQ127" s="212"/>
      <c r="RR127" s="212"/>
      <c r="RS127" s="212"/>
      <c r="RT127" s="212"/>
      <c r="RU127" s="212"/>
      <c r="RV127" s="212"/>
      <c r="RW127" s="212"/>
      <c r="RX127" s="212"/>
      <c r="RY127" s="212"/>
      <c r="RZ127" s="212"/>
      <c r="SA127" s="212"/>
      <c r="SB127" s="212"/>
      <c r="SC127" s="212"/>
      <c r="SD127" s="212"/>
      <c r="SE127" s="212"/>
      <c r="SF127" s="212"/>
      <c r="SG127" s="212"/>
      <c r="SH127" s="212"/>
      <c r="SI127" s="212"/>
      <c r="SJ127" s="212"/>
      <c r="SK127" s="212"/>
      <c r="SL127" s="212"/>
      <c r="SM127" s="212"/>
      <c r="SN127" s="212"/>
      <c r="SO127" s="212"/>
      <c r="SP127" s="212"/>
      <c r="SQ127" s="212"/>
      <c r="SR127" s="212"/>
      <c r="SS127" s="212"/>
      <c r="ST127" s="212"/>
      <c r="SU127" s="212"/>
      <c r="SV127" s="212"/>
      <c r="SW127" s="212"/>
      <c r="SX127" s="212"/>
      <c r="SY127" s="212"/>
      <c r="SZ127" s="212"/>
      <c r="TA127" s="212"/>
      <c r="TB127" s="212"/>
      <c r="TC127" s="212"/>
      <c r="TD127" s="212"/>
      <c r="TE127" s="212"/>
      <c r="TF127" s="212"/>
      <c r="TG127" s="212"/>
      <c r="TH127" s="212"/>
      <c r="TI127" s="212"/>
      <c r="TJ127" s="212"/>
      <c r="TK127" s="212"/>
      <c r="TL127" s="212"/>
      <c r="TM127" s="212"/>
      <c r="TN127" s="212"/>
      <c r="TO127" s="212"/>
      <c r="TP127" s="212"/>
      <c r="TQ127" s="212"/>
      <c r="TR127" s="212"/>
      <c r="TS127" s="212"/>
      <c r="TT127" s="212"/>
      <c r="TU127" s="212"/>
      <c r="TV127" s="212"/>
      <c r="TW127" s="212"/>
      <c r="TX127" s="212"/>
      <c r="TY127" s="212"/>
      <c r="TZ127" s="212"/>
      <c r="UA127" s="212"/>
      <c r="UB127" s="212"/>
      <c r="UC127" s="212"/>
      <c r="UD127" s="212"/>
      <c r="UE127" s="212"/>
      <c r="UF127" s="212"/>
      <c r="UG127" s="212"/>
      <c r="UH127" s="212"/>
      <c r="UI127" s="212"/>
      <c r="UJ127" s="212"/>
      <c r="UK127" s="212"/>
      <c r="UL127" s="212"/>
      <c r="UM127" s="212"/>
      <c r="UN127" s="212"/>
      <c r="UO127" s="212"/>
      <c r="UP127" s="212"/>
      <c r="UQ127" s="212"/>
      <c r="UR127" s="212"/>
      <c r="US127" s="212"/>
      <c r="UT127" s="212"/>
      <c r="UU127" s="212"/>
      <c r="UV127" s="212"/>
      <c r="UW127" s="212"/>
      <c r="UX127" s="212"/>
      <c r="UY127" s="212"/>
      <c r="UZ127" s="212"/>
      <c r="VA127" s="212"/>
      <c r="VB127" s="212"/>
      <c r="VC127" s="212"/>
      <c r="VD127" s="212"/>
      <c r="VE127" s="212"/>
      <c r="VF127" s="212"/>
      <c r="VG127" s="212"/>
      <c r="VH127" s="212"/>
      <c r="VI127" s="212"/>
      <c r="VJ127" s="212"/>
      <c r="VK127" s="212"/>
      <c r="VL127" s="212"/>
      <c r="VM127" s="212"/>
      <c r="VN127" s="212"/>
      <c r="VO127" s="212"/>
      <c r="VP127" s="212"/>
      <c r="VQ127" s="212"/>
      <c r="VR127" s="212"/>
      <c r="VS127" s="212"/>
      <c r="VT127" s="212"/>
      <c r="VU127" s="212"/>
      <c r="VV127" s="212"/>
      <c r="VW127" s="212"/>
      <c r="VX127" s="212"/>
      <c r="VY127" s="212"/>
      <c r="VZ127" s="212"/>
      <c r="WA127" s="212"/>
      <c r="WB127" s="212"/>
      <c r="WC127" s="212"/>
      <c r="WD127" s="212"/>
      <c r="WE127" s="212"/>
      <c r="WF127" s="212"/>
      <c r="WG127" s="212"/>
      <c r="WH127" s="212"/>
      <c r="WI127" s="212"/>
      <c r="WJ127" s="212"/>
      <c r="WK127" s="212"/>
      <c r="WL127" s="212"/>
      <c r="WM127" s="212"/>
      <c r="WN127" s="212"/>
      <c r="WO127" s="212"/>
      <c r="WP127" s="212"/>
      <c r="WQ127" s="212"/>
      <c r="WR127" s="212"/>
      <c r="WS127" s="212"/>
      <c r="WT127" s="212"/>
      <c r="WU127" s="212"/>
      <c r="WV127" s="212"/>
      <c r="WW127" s="212"/>
      <c r="WX127" s="212"/>
      <c r="WY127" s="212"/>
      <c r="WZ127" s="212"/>
      <c r="XA127" s="212"/>
      <c r="XB127" s="212"/>
      <c r="XC127" s="212"/>
      <c r="XD127" s="212"/>
      <c r="XE127" s="212"/>
      <c r="XF127" s="212"/>
      <c r="XG127" s="212"/>
      <c r="XH127" s="212"/>
      <c r="XI127" s="212"/>
      <c r="XJ127" s="212"/>
      <c r="XK127" s="212"/>
      <c r="XL127" s="212"/>
      <c r="XM127" s="212"/>
      <c r="XN127" s="212"/>
      <c r="XO127" s="212"/>
      <c r="XP127" s="212"/>
      <c r="XQ127" s="212"/>
      <c r="XR127" s="212"/>
      <c r="XS127" s="212"/>
      <c r="XT127" s="212"/>
      <c r="XU127" s="212"/>
      <c r="XV127" s="212"/>
      <c r="XW127" s="212"/>
      <c r="XX127" s="212"/>
      <c r="XY127" s="212"/>
      <c r="XZ127" s="212"/>
      <c r="YA127" s="212"/>
      <c r="YB127" s="212"/>
      <c r="YC127" s="212"/>
      <c r="YD127" s="212"/>
      <c r="YE127" s="212"/>
      <c r="YF127" s="212"/>
      <c r="YG127" s="212"/>
      <c r="YH127" s="212"/>
      <c r="YI127" s="212"/>
      <c r="YJ127" s="212"/>
      <c r="YK127" s="212"/>
      <c r="YL127" s="212"/>
      <c r="YM127" s="212"/>
      <c r="YN127" s="212"/>
      <c r="YO127" s="212"/>
      <c r="YP127" s="212"/>
      <c r="YQ127" s="212"/>
      <c r="YR127" s="212"/>
      <c r="YS127" s="212"/>
      <c r="YT127" s="212"/>
      <c r="YU127" s="212"/>
      <c r="YV127" s="212"/>
      <c r="YW127" s="212"/>
      <c r="YX127" s="212"/>
      <c r="YY127" s="212"/>
      <c r="YZ127" s="212"/>
      <c r="ZA127" s="212"/>
      <c r="ZB127" s="212"/>
      <c r="ZC127" s="212"/>
      <c r="ZD127" s="212"/>
      <c r="ZE127" s="212"/>
      <c r="ZF127" s="212"/>
      <c r="ZG127" s="212"/>
      <c r="ZH127" s="212"/>
      <c r="ZI127" s="212"/>
      <c r="ZJ127" s="212"/>
      <c r="ZK127" s="212"/>
      <c r="ZL127" s="212"/>
      <c r="ZM127" s="212"/>
      <c r="ZN127" s="212"/>
      <c r="ZO127" s="212"/>
      <c r="ZP127" s="212"/>
      <c r="ZQ127" s="212"/>
      <c r="ZR127" s="212"/>
      <c r="ZS127" s="212"/>
      <c r="ZT127" s="212"/>
      <c r="ZU127" s="212"/>
      <c r="ZV127" s="212"/>
      <c r="ZW127" s="212"/>
      <c r="ZX127" s="212"/>
      <c r="ZY127" s="212"/>
      <c r="ZZ127" s="212"/>
      <c r="AAA127" s="212"/>
      <c r="AAB127" s="212"/>
      <c r="AAC127" s="212"/>
      <c r="AAD127" s="212"/>
      <c r="AAE127" s="212"/>
      <c r="AAF127" s="212"/>
      <c r="AAG127" s="212"/>
      <c r="AAH127" s="212"/>
      <c r="AAI127" s="212"/>
      <c r="AAJ127" s="212"/>
      <c r="AAK127" s="212"/>
      <c r="AAL127" s="212"/>
      <c r="AAM127" s="212"/>
      <c r="AAN127" s="212"/>
      <c r="AAO127" s="212"/>
      <c r="AAP127" s="212"/>
      <c r="AAQ127" s="212"/>
      <c r="AAR127" s="212"/>
      <c r="AAS127" s="212"/>
      <c r="AAT127" s="212"/>
      <c r="AAU127" s="212"/>
      <c r="AAV127" s="212"/>
      <c r="AAW127" s="212"/>
      <c r="AAX127" s="212"/>
      <c r="AAY127" s="212"/>
      <c r="AAZ127" s="212"/>
      <c r="ABA127" s="212"/>
      <c r="ABB127" s="212"/>
      <c r="ABC127" s="212"/>
      <c r="ABD127" s="212"/>
      <c r="ABE127" s="212"/>
      <c r="ABF127" s="212"/>
      <c r="ABG127" s="212"/>
      <c r="ABH127" s="212"/>
      <c r="ABI127" s="212"/>
      <c r="ABJ127" s="212"/>
      <c r="ABK127" s="212"/>
      <c r="ABL127" s="212"/>
      <c r="ABM127" s="212"/>
      <c r="ABN127" s="212"/>
      <c r="ABO127" s="212"/>
      <c r="ABP127" s="212"/>
      <c r="ABQ127" s="212"/>
      <c r="ABR127" s="212"/>
      <c r="ABS127" s="212"/>
      <c r="ABT127" s="212"/>
      <c r="ABU127" s="212"/>
      <c r="ABV127" s="212"/>
      <c r="ABW127" s="212"/>
      <c r="ABX127" s="212"/>
      <c r="ABY127" s="212"/>
      <c r="ABZ127" s="212"/>
      <c r="ACA127" s="212"/>
      <c r="ACB127" s="212"/>
      <c r="ACC127" s="212"/>
      <c r="ACD127" s="212"/>
      <c r="ACE127" s="212"/>
      <c r="ACF127" s="212"/>
      <c r="ACG127" s="212"/>
      <c r="ACH127" s="212"/>
      <c r="ACI127" s="212"/>
      <c r="ACJ127" s="212"/>
      <c r="ACK127" s="212"/>
      <c r="ACL127" s="212"/>
      <c r="ACM127" s="212"/>
      <c r="ACN127" s="212"/>
      <c r="ACO127" s="212"/>
      <c r="ACP127" s="212"/>
      <c r="ACQ127" s="212"/>
      <c r="ACR127" s="212"/>
      <c r="ACS127" s="212"/>
      <c r="ACT127" s="212"/>
      <c r="ACU127" s="212"/>
      <c r="ACV127" s="212"/>
      <c r="ACW127" s="212"/>
      <c r="ACX127" s="212"/>
      <c r="ACY127" s="212"/>
      <c r="ACZ127" s="212"/>
      <c r="ADA127" s="212"/>
      <c r="ADB127" s="212"/>
      <c r="ADC127" s="212"/>
      <c r="ADD127" s="212"/>
      <c r="ADE127" s="212"/>
      <c r="ADF127" s="212"/>
      <c r="ADG127" s="212"/>
      <c r="ADH127" s="212"/>
      <c r="ADI127" s="212"/>
      <c r="ADJ127" s="212"/>
      <c r="ADK127" s="212"/>
      <c r="ADL127" s="212"/>
      <c r="ADM127" s="212"/>
      <c r="ADN127" s="212"/>
      <c r="ADO127" s="212"/>
      <c r="ADP127" s="212"/>
      <c r="ADQ127" s="212"/>
      <c r="ADR127" s="212"/>
      <c r="ADS127" s="212"/>
      <c r="ADT127" s="212"/>
      <c r="ADU127" s="212"/>
      <c r="ADV127" s="212"/>
      <c r="ADW127" s="212"/>
      <c r="ADX127" s="212"/>
      <c r="ADY127" s="212"/>
      <c r="ADZ127" s="212"/>
      <c r="AEA127" s="212"/>
      <c r="AEB127" s="212"/>
      <c r="AEC127" s="212"/>
      <c r="AED127" s="212"/>
      <c r="AEE127" s="212"/>
      <c r="AEF127" s="212"/>
      <c r="AEG127" s="212"/>
      <c r="AEH127" s="212"/>
      <c r="AEI127" s="212"/>
      <c r="AEJ127" s="212"/>
      <c r="AEK127" s="212"/>
      <c r="AEL127" s="212"/>
      <c r="AEM127" s="212"/>
      <c r="AEN127" s="212"/>
      <c r="AEO127" s="212"/>
      <c r="AEP127" s="212"/>
      <c r="AEQ127" s="212"/>
      <c r="AER127" s="212"/>
      <c r="AES127" s="212"/>
      <c r="AET127" s="212"/>
      <c r="AEU127" s="212"/>
      <c r="AEV127" s="212"/>
      <c r="AEW127" s="212"/>
      <c r="AEX127" s="212"/>
      <c r="AEY127" s="212"/>
      <c r="AEZ127" s="212"/>
      <c r="AFA127" s="212"/>
      <c r="AFB127" s="212"/>
      <c r="AFC127" s="212"/>
      <c r="AFD127" s="212"/>
      <c r="AFE127" s="212"/>
      <c r="AFF127" s="212"/>
      <c r="AFG127" s="212"/>
      <c r="AFH127" s="212"/>
      <c r="AFI127" s="212"/>
      <c r="AFJ127" s="212"/>
      <c r="AFK127" s="212"/>
      <c r="AFL127" s="212"/>
      <c r="AFM127" s="212"/>
      <c r="AFN127" s="212"/>
      <c r="AFO127" s="212"/>
      <c r="AFP127" s="212"/>
      <c r="AFQ127" s="212"/>
      <c r="AFR127" s="212"/>
      <c r="AFS127" s="212"/>
      <c r="AFT127" s="212"/>
      <c r="AFU127" s="212"/>
      <c r="AFV127" s="212"/>
      <c r="AFW127" s="212"/>
      <c r="AFX127" s="212"/>
      <c r="AFY127" s="212"/>
      <c r="AFZ127" s="212"/>
      <c r="AGA127" s="212"/>
      <c r="AGB127" s="212"/>
      <c r="AGC127" s="212"/>
      <c r="AGD127" s="212"/>
      <c r="AGE127" s="212"/>
      <c r="AGF127" s="212"/>
      <c r="AGG127" s="212"/>
      <c r="AGH127" s="212"/>
      <c r="AGI127" s="212"/>
      <c r="AGJ127" s="212"/>
      <c r="AGK127" s="212"/>
      <c r="AGL127" s="212"/>
      <c r="AGM127" s="212"/>
      <c r="AGN127" s="212"/>
      <c r="AGO127" s="212"/>
      <c r="AGP127" s="212"/>
      <c r="AGQ127" s="212"/>
      <c r="AGR127" s="212"/>
      <c r="AGS127" s="212"/>
      <c r="AGT127" s="212"/>
      <c r="AGU127" s="212"/>
      <c r="AGV127" s="212"/>
      <c r="AGW127" s="212"/>
      <c r="AGX127" s="212"/>
      <c r="AGY127" s="212"/>
      <c r="AGZ127" s="212"/>
      <c r="AHA127" s="212"/>
      <c r="AHB127" s="212"/>
      <c r="AHC127" s="212"/>
      <c r="AHD127" s="212"/>
      <c r="AHE127" s="212"/>
      <c r="AHF127" s="212"/>
      <c r="AHG127" s="212"/>
      <c r="AHH127" s="212"/>
      <c r="AHI127" s="212"/>
      <c r="AHJ127" s="212"/>
      <c r="AHK127" s="212"/>
      <c r="AHL127" s="212"/>
      <c r="AHM127" s="212"/>
      <c r="AHN127" s="212"/>
      <c r="AHO127" s="212"/>
      <c r="AHP127" s="212"/>
      <c r="AHQ127" s="212"/>
      <c r="AHR127" s="212"/>
      <c r="AHS127" s="212"/>
      <c r="AHT127" s="212"/>
      <c r="AHU127" s="212"/>
      <c r="AHV127" s="212"/>
      <c r="AHW127" s="212"/>
      <c r="AHX127" s="212"/>
      <c r="AHY127" s="212"/>
      <c r="AHZ127" s="212"/>
      <c r="AIA127" s="212"/>
      <c r="AIB127" s="212"/>
      <c r="AIC127" s="212"/>
      <c r="AID127" s="212"/>
      <c r="AIE127" s="212"/>
      <c r="AIF127" s="212"/>
      <c r="AIG127" s="212"/>
      <c r="AIH127" s="212"/>
      <c r="AII127" s="212"/>
      <c r="AIJ127" s="212"/>
      <c r="AIK127" s="212"/>
      <c r="AIL127" s="212"/>
      <c r="AIM127" s="212"/>
      <c r="AIN127" s="212"/>
      <c r="AIO127" s="212"/>
      <c r="AIP127" s="212"/>
      <c r="AIQ127" s="212"/>
      <c r="AIR127" s="212"/>
      <c r="AIS127" s="212"/>
      <c r="AIT127" s="212"/>
      <c r="AIU127" s="212"/>
      <c r="AIV127" s="212"/>
      <c r="AIW127" s="212"/>
      <c r="AIX127" s="212"/>
      <c r="AIY127" s="212"/>
      <c r="AIZ127" s="212"/>
      <c r="AJA127" s="212"/>
      <c r="AJB127" s="212"/>
      <c r="AJC127" s="212"/>
      <c r="AJD127" s="212"/>
      <c r="AJE127" s="212"/>
      <c r="AJF127" s="212"/>
      <c r="AJG127" s="212"/>
      <c r="AJH127" s="212"/>
      <c r="AJI127" s="212"/>
      <c r="AJJ127" s="212"/>
      <c r="AJK127" s="212"/>
      <c r="AJL127" s="212"/>
      <c r="AJM127" s="212"/>
      <c r="AJN127" s="212"/>
      <c r="AJO127" s="212"/>
      <c r="AJP127" s="212"/>
      <c r="AJQ127" s="212"/>
      <c r="AJR127" s="212"/>
      <c r="AJS127" s="212"/>
      <c r="AJT127" s="212"/>
      <c r="AJU127" s="212"/>
      <c r="AJV127" s="212"/>
      <c r="AJW127" s="212"/>
      <c r="AJX127" s="212"/>
      <c r="AJY127" s="212"/>
      <c r="AJZ127" s="212"/>
      <c r="AKA127" s="212"/>
      <c r="AKB127" s="212"/>
      <c r="AKC127" s="212"/>
      <c r="AKD127" s="212"/>
      <c r="AKE127" s="212"/>
      <c r="AKF127" s="212"/>
      <c r="AKG127" s="212"/>
      <c r="AKH127" s="212"/>
      <c r="AKI127" s="212"/>
      <c r="AKJ127" s="212"/>
      <c r="AKK127" s="212"/>
      <c r="AKL127" s="212"/>
      <c r="AKM127" s="212"/>
      <c r="AKN127" s="212"/>
      <c r="AKO127" s="212"/>
      <c r="AKP127" s="212"/>
      <c r="AKQ127" s="212"/>
      <c r="AKR127" s="212"/>
      <c r="AKS127" s="212"/>
      <c r="AKT127" s="212"/>
      <c r="AKU127" s="212"/>
      <c r="AKV127" s="212"/>
      <c r="AKW127" s="212"/>
      <c r="AKX127" s="212"/>
      <c r="AKY127" s="212"/>
      <c r="AKZ127" s="212"/>
      <c r="ALA127" s="212"/>
      <c r="ALB127" s="212"/>
      <c r="ALC127" s="212"/>
      <c r="ALD127" s="212"/>
      <c r="ALE127" s="212"/>
      <c r="ALF127" s="212"/>
      <c r="ALG127" s="212"/>
      <c r="ALH127" s="212"/>
      <c r="ALI127" s="212"/>
      <c r="ALJ127" s="212"/>
      <c r="ALK127" s="212"/>
      <c r="ALL127" s="212"/>
      <c r="ALM127" s="212"/>
      <c r="ALN127" s="212"/>
      <c r="ALO127" s="212"/>
      <c r="ALP127" s="212"/>
      <c r="ALQ127" s="212"/>
      <c r="ALR127" s="212"/>
      <c r="ALS127" s="212"/>
      <c r="ALT127" s="212"/>
      <c r="ALU127" s="212"/>
      <c r="ALV127" s="212"/>
      <c r="ALW127" s="212"/>
      <c r="ALX127" s="212"/>
      <c r="ALY127" s="212"/>
      <c r="ALZ127" s="212"/>
      <c r="AMA127" s="212"/>
      <c r="AMB127" s="212"/>
      <c r="AMC127" s="212"/>
      <c r="AMD127" s="212"/>
      <c r="AME127" s="212"/>
      <c r="AMF127" s="212"/>
      <c r="AMG127" s="212"/>
      <c r="AMH127" s="212"/>
      <c r="AMI127" s="212"/>
      <c r="AMJ127" s="212"/>
    </row>
    <row r="128" spans="1:1024" s="213" customFormat="1" ht="25.5" outlineLevel="1" x14ac:dyDescent="0.2">
      <c r="A128" s="286" t="s">
        <v>890</v>
      </c>
      <c r="B128" s="286" t="s">
        <v>1098</v>
      </c>
      <c r="C128" s="286" t="s">
        <v>14</v>
      </c>
      <c r="D128" s="312" t="s">
        <v>1099</v>
      </c>
      <c r="E128" s="294" t="s">
        <v>196</v>
      </c>
      <c r="F128" s="315">
        <v>14.38</v>
      </c>
      <c r="G128" s="544">
        <v>0</v>
      </c>
      <c r="H128" s="288">
        <f t="shared" si="37"/>
        <v>0</v>
      </c>
      <c r="I128" s="289">
        <f t="shared" si="38"/>
        <v>0</v>
      </c>
      <c r="J128" s="212"/>
      <c r="K128" s="318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  <c r="IC128" s="212"/>
      <c r="ID128" s="212"/>
      <c r="IE128" s="212"/>
      <c r="IF128" s="212"/>
      <c r="IG128" s="212"/>
      <c r="IH128" s="212"/>
      <c r="II128" s="212"/>
      <c r="IJ128" s="212"/>
      <c r="IK128" s="212"/>
      <c r="IL128" s="212"/>
      <c r="IM128" s="212"/>
      <c r="IN128" s="212"/>
      <c r="IO128" s="212"/>
      <c r="IP128" s="212"/>
      <c r="IQ128" s="212"/>
      <c r="IR128" s="212"/>
      <c r="IS128" s="212"/>
      <c r="IT128" s="212"/>
      <c r="IU128" s="212"/>
      <c r="IV128" s="212"/>
      <c r="IW128" s="212"/>
      <c r="IX128" s="212"/>
      <c r="IY128" s="212"/>
      <c r="IZ128" s="212"/>
      <c r="JA128" s="212"/>
      <c r="JB128" s="212"/>
      <c r="JC128" s="212"/>
      <c r="JD128" s="212"/>
      <c r="JE128" s="212"/>
      <c r="JF128" s="212"/>
      <c r="JG128" s="212"/>
      <c r="JH128" s="212"/>
      <c r="JI128" s="212"/>
      <c r="JJ128" s="212"/>
      <c r="JK128" s="212"/>
      <c r="JL128" s="212"/>
      <c r="JM128" s="212"/>
      <c r="JN128" s="212"/>
      <c r="JO128" s="212"/>
      <c r="JP128" s="212"/>
      <c r="JQ128" s="212"/>
      <c r="JR128" s="212"/>
      <c r="JS128" s="212"/>
      <c r="JT128" s="212"/>
      <c r="JU128" s="212"/>
      <c r="JV128" s="212"/>
      <c r="JW128" s="212"/>
      <c r="JX128" s="212"/>
      <c r="JY128" s="212"/>
      <c r="JZ128" s="212"/>
      <c r="KA128" s="212"/>
      <c r="KB128" s="212"/>
      <c r="KC128" s="212"/>
      <c r="KD128" s="212"/>
      <c r="KE128" s="212"/>
      <c r="KF128" s="212"/>
      <c r="KG128" s="212"/>
      <c r="KH128" s="212"/>
      <c r="KI128" s="212"/>
      <c r="KJ128" s="212"/>
      <c r="KK128" s="212"/>
      <c r="KL128" s="212"/>
      <c r="KM128" s="212"/>
      <c r="KN128" s="212"/>
      <c r="KO128" s="212"/>
      <c r="KP128" s="212"/>
      <c r="KQ128" s="212"/>
      <c r="KR128" s="212"/>
      <c r="KS128" s="212"/>
      <c r="KT128" s="212"/>
      <c r="KU128" s="212"/>
      <c r="KV128" s="212"/>
      <c r="KW128" s="212"/>
      <c r="KX128" s="212"/>
      <c r="KY128" s="212"/>
      <c r="KZ128" s="212"/>
      <c r="LA128" s="212"/>
      <c r="LB128" s="212"/>
      <c r="LC128" s="212"/>
      <c r="LD128" s="212"/>
      <c r="LE128" s="212"/>
      <c r="LF128" s="212"/>
      <c r="LG128" s="212"/>
      <c r="LH128" s="212"/>
      <c r="LI128" s="212"/>
      <c r="LJ128" s="212"/>
      <c r="LK128" s="212"/>
      <c r="LL128" s="212"/>
      <c r="LM128" s="212"/>
      <c r="LN128" s="212"/>
      <c r="LO128" s="212"/>
      <c r="LP128" s="212"/>
      <c r="LQ128" s="212"/>
      <c r="LR128" s="212"/>
      <c r="LS128" s="212"/>
      <c r="LT128" s="212"/>
      <c r="LU128" s="212"/>
      <c r="LV128" s="212"/>
      <c r="LW128" s="212"/>
      <c r="LX128" s="212"/>
      <c r="LY128" s="212"/>
      <c r="LZ128" s="212"/>
      <c r="MA128" s="212"/>
      <c r="MB128" s="212"/>
      <c r="MC128" s="212"/>
      <c r="MD128" s="212"/>
      <c r="ME128" s="212"/>
      <c r="MF128" s="212"/>
      <c r="MG128" s="212"/>
      <c r="MH128" s="212"/>
      <c r="MI128" s="212"/>
      <c r="MJ128" s="212"/>
      <c r="MK128" s="212"/>
      <c r="ML128" s="212"/>
      <c r="MM128" s="212"/>
      <c r="MN128" s="212"/>
      <c r="MO128" s="212"/>
      <c r="MP128" s="212"/>
      <c r="MQ128" s="212"/>
      <c r="MR128" s="212"/>
      <c r="MS128" s="212"/>
      <c r="MT128" s="212"/>
      <c r="MU128" s="212"/>
      <c r="MV128" s="212"/>
      <c r="MW128" s="212"/>
      <c r="MX128" s="212"/>
      <c r="MY128" s="212"/>
      <c r="MZ128" s="212"/>
      <c r="NA128" s="212"/>
      <c r="NB128" s="212"/>
      <c r="NC128" s="212"/>
      <c r="ND128" s="212"/>
      <c r="NE128" s="212"/>
      <c r="NF128" s="212"/>
      <c r="NG128" s="212"/>
      <c r="NH128" s="212"/>
      <c r="NI128" s="212"/>
      <c r="NJ128" s="212"/>
      <c r="NK128" s="212"/>
      <c r="NL128" s="212"/>
      <c r="NM128" s="212"/>
      <c r="NN128" s="212"/>
      <c r="NO128" s="212"/>
      <c r="NP128" s="212"/>
      <c r="NQ128" s="212"/>
      <c r="NR128" s="212"/>
      <c r="NS128" s="212"/>
      <c r="NT128" s="212"/>
      <c r="NU128" s="212"/>
      <c r="NV128" s="212"/>
      <c r="NW128" s="212"/>
      <c r="NX128" s="212"/>
      <c r="NY128" s="212"/>
      <c r="NZ128" s="212"/>
      <c r="OA128" s="212"/>
      <c r="OB128" s="212"/>
      <c r="OC128" s="212"/>
      <c r="OD128" s="212"/>
      <c r="OE128" s="212"/>
      <c r="OF128" s="212"/>
      <c r="OG128" s="212"/>
      <c r="OH128" s="212"/>
      <c r="OI128" s="212"/>
      <c r="OJ128" s="212"/>
      <c r="OK128" s="212"/>
      <c r="OL128" s="212"/>
      <c r="OM128" s="212"/>
      <c r="ON128" s="212"/>
      <c r="OO128" s="212"/>
      <c r="OP128" s="212"/>
      <c r="OQ128" s="212"/>
      <c r="OR128" s="212"/>
      <c r="OS128" s="212"/>
      <c r="OT128" s="212"/>
      <c r="OU128" s="212"/>
      <c r="OV128" s="212"/>
      <c r="OW128" s="212"/>
      <c r="OX128" s="212"/>
      <c r="OY128" s="212"/>
      <c r="OZ128" s="212"/>
      <c r="PA128" s="212"/>
      <c r="PB128" s="212"/>
      <c r="PC128" s="212"/>
      <c r="PD128" s="212"/>
      <c r="PE128" s="212"/>
      <c r="PF128" s="212"/>
      <c r="PG128" s="212"/>
      <c r="PH128" s="212"/>
      <c r="PI128" s="212"/>
      <c r="PJ128" s="212"/>
      <c r="PK128" s="212"/>
      <c r="PL128" s="212"/>
      <c r="PM128" s="212"/>
      <c r="PN128" s="212"/>
      <c r="PO128" s="212"/>
      <c r="PP128" s="212"/>
      <c r="PQ128" s="212"/>
      <c r="PR128" s="212"/>
      <c r="PS128" s="212"/>
      <c r="PT128" s="212"/>
      <c r="PU128" s="212"/>
      <c r="PV128" s="212"/>
      <c r="PW128" s="212"/>
      <c r="PX128" s="212"/>
      <c r="PY128" s="212"/>
      <c r="PZ128" s="212"/>
      <c r="QA128" s="212"/>
      <c r="QB128" s="212"/>
      <c r="QC128" s="212"/>
      <c r="QD128" s="212"/>
      <c r="QE128" s="212"/>
      <c r="QF128" s="212"/>
      <c r="QG128" s="212"/>
      <c r="QH128" s="212"/>
      <c r="QI128" s="212"/>
      <c r="QJ128" s="212"/>
      <c r="QK128" s="212"/>
      <c r="QL128" s="212"/>
      <c r="QM128" s="212"/>
      <c r="QN128" s="212"/>
      <c r="QO128" s="212"/>
      <c r="QP128" s="212"/>
      <c r="QQ128" s="212"/>
      <c r="QR128" s="212"/>
      <c r="QS128" s="212"/>
      <c r="QT128" s="212"/>
      <c r="QU128" s="212"/>
      <c r="QV128" s="212"/>
      <c r="QW128" s="212"/>
      <c r="QX128" s="212"/>
      <c r="QY128" s="212"/>
      <c r="QZ128" s="212"/>
      <c r="RA128" s="212"/>
      <c r="RB128" s="212"/>
      <c r="RC128" s="212"/>
      <c r="RD128" s="212"/>
      <c r="RE128" s="212"/>
      <c r="RF128" s="212"/>
      <c r="RG128" s="212"/>
      <c r="RH128" s="212"/>
      <c r="RI128" s="212"/>
      <c r="RJ128" s="212"/>
      <c r="RK128" s="212"/>
      <c r="RL128" s="212"/>
      <c r="RM128" s="212"/>
      <c r="RN128" s="212"/>
      <c r="RO128" s="212"/>
      <c r="RP128" s="212"/>
      <c r="RQ128" s="212"/>
      <c r="RR128" s="212"/>
      <c r="RS128" s="212"/>
      <c r="RT128" s="212"/>
      <c r="RU128" s="212"/>
      <c r="RV128" s="212"/>
      <c r="RW128" s="212"/>
      <c r="RX128" s="212"/>
      <c r="RY128" s="212"/>
      <c r="RZ128" s="212"/>
      <c r="SA128" s="212"/>
      <c r="SB128" s="212"/>
      <c r="SC128" s="212"/>
      <c r="SD128" s="212"/>
      <c r="SE128" s="212"/>
      <c r="SF128" s="212"/>
      <c r="SG128" s="212"/>
      <c r="SH128" s="212"/>
      <c r="SI128" s="212"/>
      <c r="SJ128" s="212"/>
      <c r="SK128" s="212"/>
      <c r="SL128" s="212"/>
      <c r="SM128" s="212"/>
      <c r="SN128" s="212"/>
      <c r="SO128" s="212"/>
      <c r="SP128" s="212"/>
      <c r="SQ128" s="212"/>
      <c r="SR128" s="212"/>
      <c r="SS128" s="212"/>
      <c r="ST128" s="212"/>
      <c r="SU128" s="212"/>
      <c r="SV128" s="212"/>
      <c r="SW128" s="212"/>
      <c r="SX128" s="212"/>
      <c r="SY128" s="212"/>
      <c r="SZ128" s="212"/>
      <c r="TA128" s="212"/>
      <c r="TB128" s="212"/>
      <c r="TC128" s="212"/>
      <c r="TD128" s="212"/>
      <c r="TE128" s="212"/>
      <c r="TF128" s="212"/>
      <c r="TG128" s="212"/>
      <c r="TH128" s="212"/>
      <c r="TI128" s="212"/>
      <c r="TJ128" s="212"/>
      <c r="TK128" s="212"/>
      <c r="TL128" s="212"/>
      <c r="TM128" s="212"/>
      <c r="TN128" s="212"/>
      <c r="TO128" s="212"/>
      <c r="TP128" s="212"/>
      <c r="TQ128" s="212"/>
      <c r="TR128" s="212"/>
      <c r="TS128" s="212"/>
      <c r="TT128" s="212"/>
      <c r="TU128" s="212"/>
      <c r="TV128" s="212"/>
      <c r="TW128" s="212"/>
      <c r="TX128" s="212"/>
      <c r="TY128" s="212"/>
      <c r="TZ128" s="212"/>
      <c r="UA128" s="212"/>
      <c r="UB128" s="212"/>
      <c r="UC128" s="212"/>
      <c r="UD128" s="212"/>
      <c r="UE128" s="212"/>
      <c r="UF128" s="212"/>
      <c r="UG128" s="212"/>
      <c r="UH128" s="212"/>
      <c r="UI128" s="212"/>
      <c r="UJ128" s="212"/>
      <c r="UK128" s="212"/>
      <c r="UL128" s="212"/>
      <c r="UM128" s="212"/>
      <c r="UN128" s="212"/>
      <c r="UO128" s="212"/>
      <c r="UP128" s="212"/>
      <c r="UQ128" s="212"/>
      <c r="UR128" s="212"/>
      <c r="US128" s="212"/>
      <c r="UT128" s="212"/>
      <c r="UU128" s="212"/>
      <c r="UV128" s="212"/>
      <c r="UW128" s="212"/>
      <c r="UX128" s="212"/>
      <c r="UY128" s="212"/>
      <c r="UZ128" s="212"/>
      <c r="VA128" s="212"/>
      <c r="VB128" s="212"/>
      <c r="VC128" s="212"/>
      <c r="VD128" s="212"/>
      <c r="VE128" s="212"/>
      <c r="VF128" s="212"/>
      <c r="VG128" s="212"/>
      <c r="VH128" s="212"/>
      <c r="VI128" s="212"/>
      <c r="VJ128" s="212"/>
      <c r="VK128" s="212"/>
      <c r="VL128" s="212"/>
      <c r="VM128" s="212"/>
      <c r="VN128" s="212"/>
      <c r="VO128" s="212"/>
      <c r="VP128" s="212"/>
      <c r="VQ128" s="212"/>
      <c r="VR128" s="212"/>
      <c r="VS128" s="212"/>
      <c r="VT128" s="212"/>
      <c r="VU128" s="212"/>
      <c r="VV128" s="212"/>
      <c r="VW128" s="212"/>
      <c r="VX128" s="212"/>
      <c r="VY128" s="212"/>
      <c r="VZ128" s="212"/>
      <c r="WA128" s="212"/>
      <c r="WB128" s="212"/>
      <c r="WC128" s="212"/>
      <c r="WD128" s="212"/>
      <c r="WE128" s="212"/>
      <c r="WF128" s="212"/>
      <c r="WG128" s="212"/>
      <c r="WH128" s="212"/>
      <c r="WI128" s="212"/>
      <c r="WJ128" s="212"/>
      <c r="WK128" s="212"/>
      <c r="WL128" s="212"/>
      <c r="WM128" s="212"/>
      <c r="WN128" s="212"/>
      <c r="WO128" s="212"/>
      <c r="WP128" s="212"/>
      <c r="WQ128" s="212"/>
      <c r="WR128" s="212"/>
      <c r="WS128" s="212"/>
      <c r="WT128" s="212"/>
      <c r="WU128" s="212"/>
      <c r="WV128" s="212"/>
      <c r="WW128" s="212"/>
      <c r="WX128" s="212"/>
      <c r="WY128" s="212"/>
      <c r="WZ128" s="212"/>
      <c r="XA128" s="212"/>
      <c r="XB128" s="212"/>
      <c r="XC128" s="212"/>
      <c r="XD128" s="212"/>
      <c r="XE128" s="212"/>
      <c r="XF128" s="212"/>
      <c r="XG128" s="212"/>
      <c r="XH128" s="212"/>
      <c r="XI128" s="212"/>
      <c r="XJ128" s="212"/>
      <c r="XK128" s="212"/>
      <c r="XL128" s="212"/>
      <c r="XM128" s="212"/>
      <c r="XN128" s="212"/>
      <c r="XO128" s="212"/>
      <c r="XP128" s="212"/>
      <c r="XQ128" s="212"/>
      <c r="XR128" s="212"/>
      <c r="XS128" s="212"/>
      <c r="XT128" s="212"/>
      <c r="XU128" s="212"/>
      <c r="XV128" s="212"/>
      <c r="XW128" s="212"/>
      <c r="XX128" s="212"/>
      <c r="XY128" s="212"/>
      <c r="XZ128" s="212"/>
      <c r="YA128" s="212"/>
      <c r="YB128" s="212"/>
      <c r="YC128" s="212"/>
      <c r="YD128" s="212"/>
      <c r="YE128" s="212"/>
      <c r="YF128" s="212"/>
      <c r="YG128" s="212"/>
      <c r="YH128" s="212"/>
      <c r="YI128" s="212"/>
      <c r="YJ128" s="212"/>
      <c r="YK128" s="212"/>
      <c r="YL128" s="212"/>
      <c r="YM128" s="212"/>
      <c r="YN128" s="212"/>
      <c r="YO128" s="212"/>
      <c r="YP128" s="212"/>
      <c r="YQ128" s="212"/>
      <c r="YR128" s="212"/>
      <c r="YS128" s="212"/>
      <c r="YT128" s="212"/>
      <c r="YU128" s="212"/>
      <c r="YV128" s="212"/>
      <c r="YW128" s="212"/>
      <c r="YX128" s="212"/>
      <c r="YY128" s="212"/>
      <c r="YZ128" s="212"/>
      <c r="ZA128" s="212"/>
      <c r="ZB128" s="212"/>
      <c r="ZC128" s="212"/>
      <c r="ZD128" s="212"/>
      <c r="ZE128" s="212"/>
      <c r="ZF128" s="212"/>
      <c r="ZG128" s="212"/>
      <c r="ZH128" s="212"/>
      <c r="ZI128" s="212"/>
      <c r="ZJ128" s="212"/>
      <c r="ZK128" s="212"/>
      <c r="ZL128" s="212"/>
      <c r="ZM128" s="212"/>
      <c r="ZN128" s="212"/>
      <c r="ZO128" s="212"/>
      <c r="ZP128" s="212"/>
      <c r="ZQ128" s="212"/>
      <c r="ZR128" s="212"/>
      <c r="ZS128" s="212"/>
      <c r="ZT128" s="212"/>
      <c r="ZU128" s="212"/>
      <c r="ZV128" s="212"/>
      <c r="ZW128" s="212"/>
      <c r="ZX128" s="212"/>
      <c r="ZY128" s="212"/>
      <c r="ZZ128" s="212"/>
      <c r="AAA128" s="212"/>
      <c r="AAB128" s="212"/>
      <c r="AAC128" s="212"/>
      <c r="AAD128" s="212"/>
      <c r="AAE128" s="212"/>
      <c r="AAF128" s="212"/>
      <c r="AAG128" s="212"/>
      <c r="AAH128" s="212"/>
      <c r="AAI128" s="212"/>
      <c r="AAJ128" s="212"/>
      <c r="AAK128" s="212"/>
      <c r="AAL128" s="212"/>
      <c r="AAM128" s="212"/>
      <c r="AAN128" s="212"/>
      <c r="AAO128" s="212"/>
      <c r="AAP128" s="212"/>
      <c r="AAQ128" s="212"/>
      <c r="AAR128" s="212"/>
      <c r="AAS128" s="212"/>
      <c r="AAT128" s="212"/>
      <c r="AAU128" s="212"/>
      <c r="AAV128" s="212"/>
      <c r="AAW128" s="212"/>
      <c r="AAX128" s="212"/>
      <c r="AAY128" s="212"/>
      <c r="AAZ128" s="212"/>
      <c r="ABA128" s="212"/>
      <c r="ABB128" s="212"/>
      <c r="ABC128" s="212"/>
      <c r="ABD128" s="212"/>
      <c r="ABE128" s="212"/>
      <c r="ABF128" s="212"/>
      <c r="ABG128" s="212"/>
      <c r="ABH128" s="212"/>
      <c r="ABI128" s="212"/>
      <c r="ABJ128" s="212"/>
      <c r="ABK128" s="212"/>
      <c r="ABL128" s="212"/>
      <c r="ABM128" s="212"/>
      <c r="ABN128" s="212"/>
      <c r="ABO128" s="212"/>
      <c r="ABP128" s="212"/>
      <c r="ABQ128" s="212"/>
      <c r="ABR128" s="212"/>
      <c r="ABS128" s="212"/>
      <c r="ABT128" s="212"/>
      <c r="ABU128" s="212"/>
      <c r="ABV128" s="212"/>
      <c r="ABW128" s="212"/>
      <c r="ABX128" s="212"/>
      <c r="ABY128" s="212"/>
      <c r="ABZ128" s="212"/>
      <c r="ACA128" s="212"/>
      <c r="ACB128" s="212"/>
      <c r="ACC128" s="212"/>
      <c r="ACD128" s="212"/>
      <c r="ACE128" s="212"/>
      <c r="ACF128" s="212"/>
      <c r="ACG128" s="212"/>
      <c r="ACH128" s="212"/>
      <c r="ACI128" s="212"/>
      <c r="ACJ128" s="212"/>
      <c r="ACK128" s="212"/>
      <c r="ACL128" s="212"/>
      <c r="ACM128" s="212"/>
      <c r="ACN128" s="212"/>
      <c r="ACO128" s="212"/>
      <c r="ACP128" s="212"/>
      <c r="ACQ128" s="212"/>
      <c r="ACR128" s="212"/>
      <c r="ACS128" s="212"/>
      <c r="ACT128" s="212"/>
      <c r="ACU128" s="212"/>
      <c r="ACV128" s="212"/>
      <c r="ACW128" s="212"/>
      <c r="ACX128" s="212"/>
      <c r="ACY128" s="212"/>
      <c r="ACZ128" s="212"/>
      <c r="ADA128" s="212"/>
      <c r="ADB128" s="212"/>
      <c r="ADC128" s="212"/>
      <c r="ADD128" s="212"/>
      <c r="ADE128" s="212"/>
      <c r="ADF128" s="212"/>
      <c r="ADG128" s="212"/>
      <c r="ADH128" s="212"/>
      <c r="ADI128" s="212"/>
      <c r="ADJ128" s="212"/>
      <c r="ADK128" s="212"/>
      <c r="ADL128" s="212"/>
      <c r="ADM128" s="212"/>
      <c r="ADN128" s="212"/>
      <c r="ADO128" s="212"/>
      <c r="ADP128" s="212"/>
      <c r="ADQ128" s="212"/>
      <c r="ADR128" s="212"/>
      <c r="ADS128" s="212"/>
      <c r="ADT128" s="212"/>
      <c r="ADU128" s="212"/>
      <c r="ADV128" s="212"/>
      <c r="ADW128" s="212"/>
      <c r="ADX128" s="212"/>
      <c r="ADY128" s="212"/>
      <c r="ADZ128" s="212"/>
      <c r="AEA128" s="212"/>
      <c r="AEB128" s="212"/>
      <c r="AEC128" s="212"/>
      <c r="AED128" s="212"/>
      <c r="AEE128" s="212"/>
      <c r="AEF128" s="212"/>
      <c r="AEG128" s="212"/>
      <c r="AEH128" s="212"/>
      <c r="AEI128" s="212"/>
      <c r="AEJ128" s="212"/>
      <c r="AEK128" s="212"/>
      <c r="AEL128" s="212"/>
      <c r="AEM128" s="212"/>
      <c r="AEN128" s="212"/>
      <c r="AEO128" s="212"/>
      <c r="AEP128" s="212"/>
      <c r="AEQ128" s="212"/>
      <c r="AER128" s="212"/>
      <c r="AES128" s="212"/>
      <c r="AET128" s="212"/>
      <c r="AEU128" s="212"/>
      <c r="AEV128" s="212"/>
      <c r="AEW128" s="212"/>
      <c r="AEX128" s="212"/>
      <c r="AEY128" s="212"/>
      <c r="AEZ128" s="212"/>
      <c r="AFA128" s="212"/>
      <c r="AFB128" s="212"/>
      <c r="AFC128" s="212"/>
      <c r="AFD128" s="212"/>
      <c r="AFE128" s="212"/>
      <c r="AFF128" s="212"/>
      <c r="AFG128" s="212"/>
      <c r="AFH128" s="212"/>
      <c r="AFI128" s="212"/>
      <c r="AFJ128" s="212"/>
      <c r="AFK128" s="212"/>
      <c r="AFL128" s="212"/>
      <c r="AFM128" s="212"/>
      <c r="AFN128" s="212"/>
      <c r="AFO128" s="212"/>
      <c r="AFP128" s="212"/>
      <c r="AFQ128" s="212"/>
      <c r="AFR128" s="212"/>
      <c r="AFS128" s="212"/>
      <c r="AFT128" s="212"/>
      <c r="AFU128" s="212"/>
      <c r="AFV128" s="212"/>
      <c r="AFW128" s="212"/>
      <c r="AFX128" s="212"/>
      <c r="AFY128" s="212"/>
      <c r="AFZ128" s="212"/>
      <c r="AGA128" s="212"/>
      <c r="AGB128" s="212"/>
      <c r="AGC128" s="212"/>
      <c r="AGD128" s="212"/>
      <c r="AGE128" s="212"/>
      <c r="AGF128" s="212"/>
      <c r="AGG128" s="212"/>
      <c r="AGH128" s="212"/>
      <c r="AGI128" s="212"/>
      <c r="AGJ128" s="212"/>
      <c r="AGK128" s="212"/>
      <c r="AGL128" s="212"/>
      <c r="AGM128" s="212"/>
      <c r="AGN128" s="212"/>
      <c r="AGO128" s="212"/>
      <c r="AGP128" s="212"/>
      <c r="AGQ128" s="212"/>
      <c r="AGR128" s="212"/>
      <c r="AGS128" s="212"/>
      <c r="AGT128" s="212"/>
      <c r="AGU128" s="212"/>
      <c r="AGV128" s="212"/>
      <c r="AGW128" s="212"/>
      <c r="AGX128" s="212"/>
      <c r="AGY128" s="212"/>
      <c r="AGZ128" s="212"/>
      <c r="AHA128" s="212"/>
      <c r="AHB128" s="212"/>
      <c r="AHC128" s="212"/>
      <c r="AHD128" s="212"/>
      <c r="AHE128" s="212"/>
      <c r="AHF128" s="212"/>
      <c r="AHG128" s="212"/>
      <c r="AHH128" s="212"/>
      <c r="AHI128" s="212"/>
      <c r="AHJ128" s="212"/>
      <c r="AHK128" s="212"/>
      <c r="AHL128" s="212"/>
      <c r="AHM128" s="212"/>
      <c r="AHN128" s="212"/>
      <c r="AHO128" s="212"/>
      <c r="AHP128" s="212"/>
      <c r="AHQ128" s="212"/>
      <c r="AHR128" s="212"/>
      <c r="AHS128" s="212"/>
      <c r="AHT128" s="212"/>
      <c r="AHU128" s="212"/>
      <c r="AHV128" s="212"/>
      <c r="AHW128" s="212"/>
      <c r="AHX128" s="212"/>
      <c r="AHY128" s="212"/>
      <c r="AHZ128" s="212"/>
      <c r="AIA128" s="212"/>
      <c r="AIB128" s="212"/>
      <c r="AIC128" s="212"/>
      <c r="AID128" s="212"/>
      <c r="AIE128" s="212"/>
      <c r="AIF128" s="212"/>
      <c r="AIG128" s="212"/>
      <c r="AIH128" s="212"/>
      <c r="AII128" s="212"/>
      <c r="AIJ128" s="212"/>
      <c r="AIK128" s="212"/>
      <c r="AIL128" s="212"/>
      <c r="AIM128" s="212"/>
      <c r="AIN128" s="212"/>
      <c r="AIO128" s="212"/>
      <c r="AIP128" s="212"/>
      <c r="AIQ128" s="212"/>
      <c r="AIR128" s="212"/>
      <c r="AIS128" s="212"/>
      <c r="AIT128" s="212"/>
      <c r="AIU128" s="212"/>
      <c r="AIV128" s="212"/>
      <c r="AIW128" s="212"/>
      <c r="AIX128" s="212"/>
      <c r="AIY128" s="212"/>
      <c r="AIZ128" s="212"/>
      <c r="AJA128" s="212"/>
      <c r="AJB128" s="212"/>
      <c r="AJC128" s="212"/>
      <c r="AJD128" s="212"/>
      <c r="AJE128" s="212"/>
      <c r="AJF128" s="212"/>
      <c r="AJG128" s="212"/>
      <c r="AJH128" s="212"/>
      <c r="AJI128" s="212"/>
      <c r="AJJ128" s="212"/>
      <c r="AJK128" s="212"/>
      <c r="AJL128" s="212"/>
      <c r="AJM128" s="212"/>
      <c r="AJN128" s="212"/>
      <c r="AJO128" s="212"/>
      <c r="AJP128" s="212"/>
      <c r="AJQ128" s="212"/>
      <c r="AJR128" s="212"/>
      <c r="AJS128" s="212"/>
      <c r="AJT128" s="212"/>
      <c r="AJU128" s="212"/>
      <c r="AJV128" s="212"/>
      <c r="AJW128" s="212"/>
      <c r="AJX128" s="212"/>
      <c r="AJY128" s="212"/>
      <c r="AJZ128" s="212"/>
      <c r="AKA128" s="212"/>
      <c r="AKB128" s="212"/>
      <c r="AKC128" s="212"/>
      <c r="AKD128" s="212"/>
      <c r="AKE128" s="212"/>
      <c r="AKF128" s="212"/>
      <c r="AKG128" s="212"/>
      <c r="AKH128" s="212"/>
      <c r="AKI128" s="212"/>
      <c r="AKJ128" s="212"/>
      <c r="AKK128" s="212"/>
      <c r="AKL128" s="212"/>
      <c r="AKM128" s="212"/>
      <c r="AKN128" s="212"/>
      <c r="AKO128" s="212"/>
      <c r="AKP128" s="212"/>
      <c r="AKQ128" s="212"/>
      <c r="AKR128" s="212"/>
      <c r="AKS128" s="212"/>
      <c r="AKT128" s="212"/>
      <c r="AKU128" s="212"/>
      <c r="AKV128" s="212"/>
      <c r="AKW128" s="212"/>
      <c r="AKX128" s="212"/>
      <c r="AKY128" s="212"/>
      <c r="AKZ128" s="212"/>
      <c r="ALA128" s="212"/>
      <c r="ALB128" s="212"/>
      <c r="ALC128" s="212"/>
      <c r="ALD128" s="212"/>
      <c r="ALE128" s="212"/>
      <c r="ALF128" s="212"/>
      <c r="ALG128" s="212"/>
      <c r="ALH128" s="212"/>
      <c r="ALI128" s="212"/>
      <c r="ALJ128" s="212"/>
      <c r="ALK128" s="212"/>
      <c r="ALL128" s="212"/>
      <c r="ALM128" s="212"/>
      <c r="ALN128" s="212"/>
      <c r="ALO128" s="212"/>
      <c r="ALP128" s="212"/>
      <c r="ALQ128" s="212"/>
      <c r="ALR128" s="212"/>
      <c r="ALS128" s="212"/>
      <c r="ALT128" s="212"/>
      <c r="ALU128" s="212"/>
      <c r="ALV128" s="212"/>
      <c r="ALW128" s="212"/>
      <c r="ALX128" s="212"/>
      <c r="ALY128" s="212"/>
      <c r="ALZ128" s="212"/>
      <c r="AMA128" s="212"/>
      <c r="AMB128" s="212"/>
      <c r="AMC128" s="212"/>
      <c r="AMD128" s="212"/>
      <c r="AME128" s="212"/>
      <c r="AMF128" s="212"/>
      <c r="AMG128" s="212"/>
      <c r="AMH128" s="212"/>
      <c r="AMI128" s="212"/>
      <c r="AMJ128" s="212"/>
    </row>
    <row r="129" spans="1:1024" s="213" customFormat="1" ht="25.5" outlineLevel="1" x14ac:dyDescent="0.2">
      <c r="A129" s="286" t="s">
        <v>891</v>
      </c>
      <c r="B129" s="286" t="s">
        <v>1096</v>
      </c>
      <c r="C129" s="286" t="s">
        <v>14</v>
      </c>
      <c r="D129" s="312" t="s">
        <v>1097</v>
      </c>
      <c r="E129" s="294" t="s">
        <v>196</v>
      </c>
      <c r="F129" s="315">
        <v>15.44</v>
      </c>
      <c r="G129" s="544">
        <v>0</v>
      </c>
      <c r="H129" s="288">
        <f t="shared" si="37"/>
        <v>0</v>
      </c>
      <c r="I129" s="289">
        <f t="shared" si="38"/>
        <v>0</v>
      </c>
      <c r="J129" s="212"/>
      <c r="K129" s="318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  <c r="IC129" s="212"/>
      <c r="ID129" s="212"/>
      <c r="IE129" s="212"/>
      <c r="IF129" s="212"/>
      <c r="IG129" s="212"/>
      <c r="IH129" s="212"/>
      <c r="II129" s="212"/>
      <c r="IJ129" s="212"/>
      <c r="IK129" s="212"/>
      <c r="IL129" s="212"/>
      <c r="IM129" s="212"/>
      <c r="IN129" s="212"/>
      <c r="IO129" s="212"/>
      <c r="IP129" s="212"/>
      <c r="IQ129" s="212"/>
      <c r="IR129" s="212"/>
      <c r="IS129" s="212"/>
      <c r="IT129" s="212"/>
      <c r="IU129" s="212"/>
      <c r="IV129" s="212"/>
      <c r="IW129" s="212"/>
      <c r="IX129" s="212"/>
      <c r="IY129" s="212"/>
      <c r="IZ129" s="212"/>
      <c r="JA129" s="212"/>
      <c r="JB129" s="212"/>
      <c r="JC129" s="212"/>
      <c r="JD129" s="212"/>
      <c r="JE129" s="212"/>
      <c r="JF129" s="212"/>
      <c r="JG129" s="212"/>
      <c r="JH129" s="212"/>
      <c r="JI129" s="212"/>
      <c r="JJ129" s="212"/>
      <c r="JK129" s="212"/>
      <c r="JL129" s="212"/>
      <c r="JM129" s="212"/>
      <c r="JN129" s="212"/>
      <c r="JO129" s="212"/>
      <c r="JP129" s="212"/>
      <c r="JQ129" s="212"/>
      <c r="JR129" s="212"/>
      <c r="JS129" s="212"/>
      <c r="JT129" s="212"/>
      <c r="JU129" s="212"/>
      <c r="JV129" s="212"/>
      <c r="JW129" s="212"/>
      <c r="JX129" s="212"/>
      <c r="JY129" s="212"/>
      <c r="JZ129" s="212"/>
      <c r="KA129" s="212"/>
      <c r="KB129" s="212"/>
      <c r="KC129" s="212"/>
      <c r="KD129" s="212"/>
      <c r="KE129" s="212"/>
      <c r="KF129" s="212"/>
      <c r="KG129" s="212"/>
      <c r="KH129" s="212"/>
      <c r="KI129" s="212"/>
      <c r="KJ129" s="212"/>
      <c r="KK129" s="212"/>
      <c r="KL129" s="212"/>
      <c r="KM129" s="212"/>
      <c r="KN129" s="212"/>
      <c r="KO129" s="212"/>
      <c r="KP129" s="212"/>
      <c r="KQ129" s="212"/>
      <c r="KR129" s="212"/>
      <c r="KS129" s="212"/>
      <c r="KT129" s="212"/>
      <c r="KU129" s="212"/>
      <c r="KV129" s="212"/>
      <c r="KW129" s="212"/>
      <c r="KX129" s="212"/>
      <c r="KY129" s="212"/>
      <c r="KZ129" s="212"/>
      <c r="LA129" s="212"/>
      <c r="LB129" s="212"/>
      <c r="LC129" s="212"/>
      <c r="LD129" s="212"/>
      <c r="LE129" s="212"/>
      <c r="LF129" s="212"/>
      <c r="LG129" s="212"/>
      <c r="LH129" s="212"/>
      <c r="LI129" s="212"/>
      <c r="LJ129" s="212"/>
      <c r="LK129" s="212"/>
      <c r="LL129" s="212"/>
      <c r="LM129" s="212"/>
      <c r="LN129" s="212"/>
      <c r="LO129" s="212"/>
      <c r="LP129" s="212"/>
      <c r="LQ129" s="212"/>
      <c r="LR129" s="212"/>
      <c r="LS129" s="212"/>
      <c r="LT129" s="212"/>
      <c r="LU129" s="212"/>
      <c r="LV129" s="212"/>
      <c r="LW129" s="212"/>
      <c r="LX129" s="212"/>
      <c r="LY129" s="212"/>
      <c r="LZ129" s="212"/>
      <c r="MA129" s="212"/>
      <c r="MB129" s="212"/>
      <c r="MC129" s="212"/>
      <c r="MD129" s="212"/>
      <c r="ME129" s="212"/>
      <c r="MF129" s="212"/>
      <c r="MG129" s="212"/>
      <c r="MH129" s="212"/>
      <c r="MI129" s="212"/>
      <c r="MJ129" s="212"/>
      <c r="MK129" s="212"/>
      <c r="ML129" s="212"/>
      <c r="MM129" s="212"/>
      <c r="MN129" s="212"/>
      <c r="MO129" s="212"/>
      <c r="MP129" s="212"/>
      <c r="MQ129" s="212"/>
      <c r="MR129" s="212"/>
      <c r="MS129" s="212"/>
      <c r="MT129" s="212"/>
      <c r="MU129" s="212"/>
      <c r="MV129" s="212"/>
      <c r="MW129" s="212"/>
      <c r="MX129" s="212"/>
      <c r="MY129" s="212"/>
      <c r="MZ129" s="212"/>
      <c r="NA129" s="212"/>
      <c r="NB129" s="212"/>
      <c r="NC129" s="212"/>
      <c r="ND129" s="212"/>
      <c r="NE129" s="212"/>
      <c r="NF129" s="212"/>
      <c r="NG129" s="212"/>
      <c r="NH129" s="212"/>
      <c r="NI129" s="212"/>
      <c r="NJ129" s="212"/>
      <c r="NK129" s="212"/>
      <c r="NL129" s="212"/>
      <c r="NM129" s="212"/>
      <c r="NN129" s="212"/>
      <c r="NO129" s="212"/>
      <c r="NP129" s="212"/>
      <c r="NQ129" s="212"/>
      <c r="NR129" s="212"/>
      <c r="NS129" s="212"/>
      <c r="NT129" s="212"/>
      <c r="NU129" s="212"/>
      <c r="NV129" s="212"/>
      <c r="NW129" s="212"/>
      <c r="NX129" s="212"/>
      <c r="NY129" s="212"/>
      <c r="NZ129" s="212"/>
      <c r="OA129" s="212"/>
      <c r="OB129" s="212"/>
      <c r="OC129" s="212"/>
      <c r="OD129" s="212"/>
      <c r="OE129" s="212"/>
      <c r="OF129" s="212"/>
      <c r="OG129" s="212"/>
      <c r="OH129" s="212"/>
      <c r="OI129" s="212"/>
      <c r="OJ129" s="212"/>
      <c r="OK129" s="212"/>
      <c r="OL129" s="212"/>
      <c r="OM129" s="212"/>
      <c r="ON129" s="212"/>
      <c r="OO129" s="212"/>
      <c r="OP129" s="212"/>
      <c r="OQ129" s="212"/>
      <c r="OR129" s="212"/>
      <c r="OS129" s="212"/>
      <c r="OT129" s="212"/>
      <c r="OU129" s="212"/>
      <c r="OV129" s="212"/>
      <c r="OW129" s="212"/>
      <c r="OX129" s="212"/>
      <c r="OY129" s="212"/>
      <c r="OZ129" s="212"/>
      <c r="PA129" s="212"/>
      <c r="PB129" s="212"/>
      <c r="PC129" s="212"/>
      <c r="PD129" s="212"/>
      <c r="PE129" s="212"/>
      <c r="PF129" s="212"/>
      <c r="PG129" s="212"/>
      <c r="PH129" s="212"/>
      <c r="PI129" s="212"/>
      <c r="PJ129" s="212"/>
      <c r="PK129" s="212"/>
      <c r="PL129" s="212"/>
      <c r="PM129" s="212"/>
      <c r="PN129" s="212"/>
      <c r="PO129" s="212"/>
      <c r="PP129" s="212"/>
      <c r="PQ129" s="212"/>
      <c r="PR129" s="212"/>
      <c r="PS129" s="212"/>
      <c r="PT129" s="212"/>
      <c r="PU129" s="212"/>
      <c r="PV129" s="212"/>
      <c r="PW129" s="212"/>
      <c r="PX129" s="212"/>
      <c r="PY129" s="212"/>
      <c r="PZ129" s="212"/>
      <c r="QA129" s="212"/>
      <c r="QB129" s="212"/>
      <c r="QC129" s="212"/>
      <c r="QD129" s="212"/>
      <c r="QE129" s="212"/>
      <c r="QF129" s="212"/>
      <c r="QG129" s="212"/>
      <c r="QH129" s="212"/>
      <c r="QI129" s="212"/>
      <c r="QJ129" s="212"/>
      <c r="QK129" s="212"/>
      <c r="QL129" s="212"/>
      <c r="QM129" s="212"/>
      <c r="QN129" s="212"/>
      <c r="QO129" s="212"/>
      <c r="QP129" s="212"/>
      <c r="QQ129" s="212"/>
      <c r="QR129" s="212"/>
      <c r="QS129" s="212"/>
      <c r="QT129" s="212"/>
      <c r="QU129" s="212"/>
      <c r="QV129" s="212"/>
      <c r="QW129" s="212"/>
      <c r="QX129" s="212"/>
      <c r="QY129" s="212"/>
      <c r="QZ129" s="212"/>
      <c r="RA129" s="212"/>
      <c r="RB129" s="212"/>
      <c r="RC129" s="212"/>
      <c r="RD129" s="212"/>
      <c r="RE129" s="212"/>
      <c r="RF129" s="212"/>
      <c r="RG129" s="212"/>
      <c r="RH129" s="212"/>
      <c r="RI129" s="212"/>
      <c r="RJ129" s="212"/>
      <c r="RK129" s="212"/>
      <c r="RL129" s="212"/>
      <c r="RM129" s="212"/>
      <c r="RN129" s="212"/>
      <c r="RO129" s="212"/>
      <c r="RP129" s="212"/>
      <c r="RQ129" s="212"/>
      <c r="RR129" s="212"/>
      <c r="RS129" s="212"/>
      <c r="RT129" s="212"/>
      <c r="RU129" s="212"/>
      <c r="RV129" s="212"/>
      <c r="RW129" s="212"/>
      <c r="RX129" s="212"/>
      <c r="RY129" s="212"/>
      <c r="RZ129" s="212"/>
      <c r="SA129" s="212"/>
      <c r="SB129" s="212"/>
      <c r="SC129" s="212"/>
      <c r="SD129" s="212"/>
      <c r="SE129" s="212"/>
      <c r="SF129" s="212"/>
      <c r="SG129" s="212"/>
      <c r="SH129" s="212"/>
      <c r="SI129" s="212"/>
      <c r="SJ129" s="212"/>
      <c r="SK129" s="212"/>
      <c r="SL129" s="212"/>
      <c r="SM129" s="212"/>
      <c r="SN129" s="212"/>
      <c r="SO129" s="212"/>
      <c r="SP129" s="212"/>
      <c r="SQ129" s="212"/>
      <c r="SR129" s="212"/>
      <c r="SS129" s="212"/>
      <c r="ST129" s="212"/>
      <c r="SU129" s="212"/>
      <c r="SV129" s="212"/>
      <c r="SW129" s="212"/>
      <c r="SX129" s="212"/>
      <c r="SY129" s="212"/>
      <c r="SZ129" s="212"/>
      <c r="TA129" s="212"/>
      <c r="TB129" s="212"/>
      <c r="TC129" s="212"/>
      <c r="TD129" s="212"/>
      <c r="TE129" s="212"/>
      <c r="TF129" s="212"/>
      <c r="TG129" s="212"/>
      <c r="TH129" s="212"/>
      <c r="TI129" s="212"/>
      <c r="TJ129" s="212"/>
      <c r="TK129" s="212"/>
      <c r="TL129" s="212"/>
      <c r="TM129" s="212"/>
      <c r="TN129" s="212"/>
      <c r="TO129" s="212"/>
      <c r="TP129" s="212"/>
      <c r="TQ129" s="212"/>
      <c r="TR129" s="212"/>
      <c r="TS129" s="212"/>
      <c r="TT129" s="212"/>
      <c r="TU129" s="212"/>
      <c r="TV129" s="212"/>
      <c r="TW129" s="212"/>
      <c r="TX129" s="212"/>
      <c r="TY129" s="212"/>
      <c r="TZ129" s="212"/>
      <c r="UA129" s="212"/>
      <c r="UB129" s="212"/>
      <c r="UC129" s="212"/>
      <c r="UD129" s="212"/>
      <c r="UE129" s="212"/>
      <c r="UF129" s="212"/>
      <c r="UG129" s="212"/>
      <c r="UH129" s="212"/>
      <c r="UI129" s="212"/>
      <c r="UJ129" s="212"/>
      <c r="UK129" s="212"/>
      <c r="UL129" s="212"/>
      <c r="UM129" s="212"/>
      <c r="UN129" s="212"/>
      <c r="UO129" s="212"/>
      <c r="UP129" s="212"/>
      <c r="UQ129" s="212"/>
      <c r="UR129" s="212"/>
      <c r="US129" s="212"/>
      <c r="UT129" s="212"/>
      <c r="UU129" s="212"/>
      <c r="UV129" s="212"/>
      <c r="UW129" s="212"/>
      <c r="UX129" s="212"/>
      <c r="UY129" s="212"/>
      <c r="UZ129" s="212"/>
      <c r="VA129" s="212"/>
      <c r="VB129" s="212"/>
      <c r="VC129" s="212"/>
      <c r="VD129" s="212"/>
      <c r="VE129" s="212"/>
      <c r="VF129" s="212"/>
      <c r="VG129" s="212"/>
      <c r="VH129" s="212"/>
      <c r="VI129" s="212"/>
      <c r="VJ129" s="212"/>
      <c r="VK129" s="212"/>
      <c r="VL129" s="212"/>
      <c r="VM129" s="212"/>
      <c r="VN129" s="212"/>
      <c r="VO129" s="212"/>
      <c r="VP129" s="212"/>
      <c r="VQ129" s="212"/>
      <c r="VR129" s="212"/>
      <c r="VS129" s="212"/>
      <c r="VT129" s="212"/>
      <c r="VU129" s="212"/>
      <c r="VV129" s="212"/>
      <c r="VW129" s="212"/>
      <c r="VX129" s="212"/>
      <c r="VY129" s="212"/>
      <c r="VZ129" s="212"/>
      <c r="WA129" s="212"/>
      <c r="WB129" s="212"/>
      <c r="WC129" s="212"/>
      <c r="WD129" s="212"/>
      <c r="WE129" s="212"/>
      <c r="WF129" s="212"/>
      <c r="WG129" s="212"/>
      <c r="WH129" s="212"/>
      <c r="WI129" s="212"/>
      <c r="WJ129" s="212"/>
      <c r="WK129" s="212"/>
      <c r="WL129" s="212"/>
      <c r="WM129" s="212"/>
      <c r="WN129" s="212"/>
      <c r="WO129" s="212"/>
      <c r="WP129" s="212"/>
      <c r="WQ129" s="212"/>
      <c r="WR129" s="212"/>
      <c r="WS129" s="212"/>
      <c r="WT129" s="212"/>
      <c r="WU129" s="212"/>
      <c r="WV129" s="212"/>
      <c r="WW129" s="212"/>
      <c r="WX129" s="212"/>
      <c r="WY129" s="212"/>
      <c r="WZ129" s="212"/>
      <c r="XA129" s="212"/>
      <c r="XB129" s="212"/>
      <c r="XC129" s="212"/>
      <c r="XD129" s="212"/>
      <c r="XE129" s="212"/>
      <c r="XF129" s="212"/>
      <c r="XG129" s="212"/>
      <c r="XH129" s="212"/>
      <c r="XI129" s="212"/>
      <c r="XJ129" s="212"/>
      <c r="XK129" s="212"/>
      <c r="XL129" s="212"/>
      <c r="XM129" s="212"/>
      <c r="XN129" s="212"/>
      <c r="XO129" s="212"/>
      <c r="XP129" s="212"/>
      <c r="XQ129" s="212"/>
      <c r="XR129" s="212"/>
      <c r="XS129" s="212"/>
      <c r="XT129" s="212"/>
      <c r="XU129" s="212"/>
      <c r="XV129" s="212"/>
      <c r="XW129" s="212"/>
      <c r="XX129" s="212"/>
      <c r="XY129" s="212"/>
      <c r="XZ129" s="212"/>
      <c r="YA129" s="212"/>
      <c r="YB129" s="212"/>
      <c r="YC129" s="212"/>
      <c r="YD129" s="212"/>
      <c r="YE129" s="212"/>
      <c r="YF129" s="212"/>
      <c r="YG129" s="212"/>
      <c r="YH129" s="212"/>
      <c r="YI129" s="212"/>
      <c r="YJ129" s="212"/>
      <c r="YK129" s="212"/>
      <c r="YL129" s="212"/>
      <c r="YM129" s="212"/>
      <c r="YN129" s="212"/>
      <c r="YO129" s="212"/>
      <c r="YP129" s="212"/>
      <c r="YQ129" s="212"/>
      <c r="YR129" s="212"/>
      <c r="YS129" s="212"/>
      <c r="YT129" s="212"/>
      <c r="YU129" s="212"/>
      <c r="YV129" s="212"/>
      <c r="YW129" s="212"/>
      <c r="YX129" s="212"/>
      <c r="YY129" s="212"/>
      <c r="YZ129" s="212"/>
      <c r="ZA129" s="212"/>
      <c r="ZB129" s="212"/>
      <c r="ZC129" s="212"/>
      <c r="ZD129" s="212"/>
      <c r="ZE129" s="212"/>
      <c r="ZF129" s="212"/>
      <c r="ZG129" s="212"/>
      <c r="ZH129" s="212"/>
      <c r="ZI129" s="212"/>
      <c r="ZJ129" s="212"/>
      <c r="ZK129" s="212"/>
      <c r="ZL129" s="212"/>
      <c r="ZM129" s="212"/>
      <c r="ZN129" s="212"/>
      <c r="ZO129" s="212"/>
      <c r="ZP129" s="212"/>
      <c r="ZQ129" s="212"/>
      <c r="ZR129" s="212"/>
      <c r="ZS129" s="212"/>
      <c r="ZT129" s="212"/>
      <c r="ZU129" s="212"/>
      <c r="ZV129" s="212"/>
      <c r="ZW129" s="212"/>
      <c r="ZX129" s="212"/>
      <c r="ZY129" s="212"/>
      <c r="ZZ129" s="212"/>
      <c r="AAA129" s="212"/>
      <c r="AAB129" s="212"/>
      <c r="AAC129" s="212"/>
      <c r="AAD129" s="212"/>
      <c r="AAE129" s="212"/>
      <c r="AAF129" s="212"/>
      <c r="AAG129" s="212"/>
      <c r="AAH129" s="212"/>
      <c r="AAI129" s="212"/>
      <c r="AAJ129" s="212"/>
      <c r="AAK129" s="212"/>
      <c r="AAL129" s="212"/>
      <c r="AAM129" s="212"/>
      <c r="AAN129" s="212"/>
      <c r="AAO129" s="212"/>
      <c r="AAP129" s="212"/>
      <c r="AAQ129" s="212"/>
      <c r="AAR129" s="212"/>
      <c r="AAS129" s="212"/>
      <c r="AAT129" s="212"/>
      <c r="AAU129" s="212"/>
      <c r="AAV129" s="212"/>
      <c r="AAW129" s="212"/>
      <c r="AAX129" s="212"/>
      <c r="AAY129" s="212"/>
      <c r="AAZ129" s="212"/>
      <c r="ABA129" s="212"/>
      <c r="ABB129" s="212"/>
      <c r="ABC129" s="212"/>
      <c r="ABD129" s="212"/>
      <c r="ABE129" s="212"/>
      <c r="ABF129" s="212"/>
      <c r="ABG129" s="212"/>
      <c r="ABH129" s="212"/>
      <c r="ABI129" s="212"/>
      <c r="ABJ129" s="212"/>
      <c r="ABK129" s="212"/>
      <c r="ABL129" s="212"/>
      <c r="ABM129" s="212"/>
      <c r="ABN129" s="212"/>
      <c r="ABO129" s="212"/>
      <c r="ABP129" s="212"/>
      <c r="ABQ129" s="212"/>
      <c r="ABR129" s="212"/>
      <c r="ABS129" s="212"/>
      <c r="ABT129" s="212"/>
      <c r="ABU129" s="212"/>
      <c r="ABV129" s="212"/>
      <c r="ABW129" s="212"/>
      <c r="ABX129" s="212"/>
      <c r="ABY129" s="212"/>
      <c r="ABZ129" s="212"/>
      <c r="ACA129" s="212"/>
      <c r="ACB129" s="212"/>
      <c r="ACC129" s="212"/>
      <c r="ACD129" s="212"/>
      <c r="ACE129" s="212"/>
      <c r="ACF129" s="212"/>
      <c r="ACG129" s="212"/>
      <c r="ACH129" s="212"/>
      <c r="ACI129" s="212"/>
      <c r="ACJ129" s="212"/>
      <c r="ACK129" s="212"/>
      <c r="ACL129" s="212"/>
      <c r="ACM129" s="212"/>
      <c r="ACN129" s="212"/>
      <c r="ACO129" s="212"/>
      <c r="ACP129" s="212"/>
      <c r="ACQ129" s="212"/>
      <c r="ACR129" s="212"/>
      <c r="ACS129" s="212"/>
      <c r="ACT129" s="212"/>
      <c r="ACU129" s="212"/>
      <c r="ACV129" s="212"/>
      <c r="ACW129" s="212"/>
      <c r="ACX129" s="212"/>
      <c r="ACY129" s="212"/>
      <c r="ACZ129" s="212"/>
      <c r="ADA129" s="212"/>
      <c r="ADB129" s="212"/>
      <c r="ADC129" s="212"/>
      <c r="ADD129" s="212"/>
      <c r="ADE129" s="212"/>
      <c r="ADF129" s="212"/>
      <c r="ADG129" s="212"/>
      <c r="ADH129" s="212"/>
      <c r="ADI129" s="212"/>
      <c r="ADJ129" s="212"/>
      <c r="ADK129" s="212"/>
      <c r="ADL129" s="212"/>
      <c r="ADM129" s="212"/>
      <c r="ADN129" s="212"/>
      <c r="ADO129" s="212"/>
      <c r="ADP129" s="212"/>
      <c r="ADQ129" s="212"/>
      <c r="ADR129" s="212"/>
      <c r="ADS129" s="212"/>
      <c r="ADT129" s="212"/>
      <c r="ADU129" s="212"/>
      <c r="ADV129" s="212"/>
      <c r="ADW129" s="212"/>
      <c r="ADX129" s="212"/>
      <c r="ADY129" s="212"/>
      <c r="ADZ129" s="212"/>
      <c r="AEA129" s="212"/>
      <c r="AEB129" s="212"/>
      <c r="AEC129" s="212"/>
      <c r="AED129" s="212"/>
      <c r="AEE129" s="212"/>
      <c r="AEF129" s="212"/>
      <c r="AEG129" s="212"/>
      <c r="AEH129" s="212"/>
      <c r="AEI129" s="212"/>
      <c r="AEJ129" s="212"/>
      <c r="AEK129" s="212"/>
      <c r="AEL129" s="212"/>
      <c r="AEM129" s="212"/>
      <c r="AEN129" s="212"/>
      <c r="AEO129" s="212"/>
      <c r="AEP129" s="212"/>
      <c r="AEQ129" s="212"/>
      <c r="AER129" s="212"/>
      <c r="AES129" s="212"/>
      <c r="AET129" s="212"/>
      <c r="AEU129" s="212"/>
      <c r="AEV129" s="212"/>
      <c r="AEW129" s="212"/>
      <c r="AEX129" s="212"/>
      <c r="AEY129" s="212"/>
      <c r="AEZ129" s="212"/>
      <c r="AFA129" s="212"/>
      <c r="AFB129" s="212"/>
      <c r="AFC129" s="212"/>
      <c r="AFD129" s="212"/>
      <c r="AFE129" s="212"/>
      <c r="AFF129" s="212"/>
      <c r="AFG129" s="212"/>
      <c r="AFH129" s="212"/>
      <c r="AFI129" s="212"/>
      <c r="AFJ129" s="212"/>
      <c r="AFK129" s="212"/>
      <c r="AFL129" s="212"/>
      <c r="AFM129" s="212"/>
      <c r="AFN129" s="212"/>
      <c r="AFO129" s="212"/>
      <c r="AFP129" s="212"/>
      <c r="AFQ129" s="212"/>
      <c r="AFR129" s="212"/>
      <c r="AFS129" s="212"/>
      <c r="AFT129" s="212"/>
      <c r="AFU129" s="212"/>
      <c r="AFV129" s="212"/>
      <c r="AFW129" s="212"/>
      <c r="AFX129" s="212"/>
      <c r="AFY129" s="212"/>
      <c r="AFZ129" s="212"/>
      <c r="AGA129" s="212"/>
      <c r="AGB129" s="212"/>
      <c r="AGC129" s="212"/>
      <c r="AGD129" s="212"/>
      <c r="AGE129" s="212"/>
      <c r="AGF129" s="212"/>
      <c r="AGG129" s="212"/>
      <c r="AGH129" s="212"/>
      <c r="AGI129" s="212"/>
      <c r="AGJ129" s="212"/>
      <c r="AGK129" s="212"/>
      <c r="AGL129" s="212"/>
      <c r="AGM129" s="212"/>
      <c r="AGN129" s="212"/>
      <c r="AGO129" s="212"/>
      <c r="AGP129" s="212"/>
      <c r="AGQ129" s="212"/>
      <c r="AGR129" s="212"/>
      <c r="AGS129" s="212"/>
      <c r="AGT129" s="212"/>
      <c r="AGU129" s="212"/>
      <c r="AGV129" s="212"/>
      <c r="AGW129" s="212"/>
      <c r="AGX129" s="212"/>
      <c r="AGY129" s="212"/>
      <c r="AGZ129" s="212"/>
      <c r="AHA129" s="212"/>
      <c r="AHB129" s="212"/>
      <c r="AHC129" s="212"/>
      <c r="AHD129" s="212"/>
      <c r="AHE129" s="212"/>
      <c r="AHF129" s="212"/>
      <c r="AHG129" s="212"/>
      <c r="AHH129" s="212"/>
      <c r="AHI129" s="212"/>
      <c r="AHJ129" s="212"/>
      <c r="AHK129" s="212"/>
      <c r="AHL129" s="212"/>
      <c r="AHM129" s="212"/>
      <c r="AHN129" s="212"/>
      <c r="AHO129" s="212"/>
      <c r="AHP129" s="212"/>
      <c r="AHQ129" s="212"/>
      <c r="AHR129" s="212"/>
      <c r="AHS129" s="212"/>
      <c r="AHT129" s="212"/>
      <c r="AHU129" s="212"/>
      <c r="AHV129" s="212"/>
      <c r="AHW129" s="212"/>
      <c r="AHX129" s="212"/>
      <c r="AHY129" s="212"/>
      <c r="AHZ129" s="212"/>
      <c r="AIA129" s="212"/>
      <c r="AIB129" s="212"/>
      <c r="AIC129" s="212"/>
      <c r="AID129" s="212"/>
      <c r="AIE129" s="212"/>
      <c r="AIF129" s="212"/>
      <c r="AIG129" s="212"/>
      <c r="AIH129" s="212"/>
      <c r="AII129" s="212"/>
      <c r="AIJ129" s="212"/>
      <c r="AIK129" s="212"/>
      <c r="AIL129" s="212"/>
      <c r="AIM129" s="212"/>
      <c r="AIN129" s="212"/>
      <c r="AIO129" s="212"/>
      <c r="AIP129" s="212"/>
      <c r="AIQ129" s="212"/>
      <c r="AIR129" s="212"/>
      <c r="AIS129" s="212"/>
      <c r="AIT129" s="212"/>
      <c r="AIU129" s="212"/>
      <c r="AIV129" s="212"/>
      <c r="AIW129" s="212"/>
      <c r="AIX129" s="212"/>
      <c r="AIY129" s="212"/>
      <c r="AIZ129" s="212"/>
      <c r="AJA129" s="212"/>
      <c r="AJB129" s="212"/>
      <c r="AJC129" s="212"/>
      <c r="AJD129" s="212"/>
      <c r="AJE129" s="212"/>
      <c r="AJF129" s="212"/>
      <c r="AJG129" s="212"/>
      <c r="AJH129" s="212"/>
      <c r="AJI129" s="212"/>
      <c r="AJJ129" s="212"/>
      <c r="AJK129" s="212"/>
      <c r="AJL129" s="212"/>
      <c r="AJM129" s="212"/>
      <c r="AJN129" s="212"/>
      <c r="AJO129" s="212"/>
      <c r="AJP129" s="212"/>
      <c r="AJQ129" s="212"/>
      <c r="AJR129" s="212"/>
      <c r="AJS129" s="212"/>
      <c r="AJT129" s="212"/>
      <c r="AJU129" s="212"/>
      <c r="AJV129" s="212"/>
      <c r="AJW129" s="212"/>
      <c r="AJX129" s="212"/>
      <c r="AJY129" s="212"/>
      <c r="AJZ129" s="212"/>
      <c r="AKA129" s="212"/>
      <c r="AKB129" s="212"/>
      <c r="AKC129" s="212"/>
      <c r="AKD129" s="212"/>
      <c r="AKE129" s="212"/>
      <c r="AKF129" s="212"/>
      <c r="AKG129" s="212"/>
      <c r="AKH129" s="212"/>
      <c r="AKI129" s="212"/>
      <c r="AKJ129" s="212"/>
      <c r="AKK129" s="212"/>
      <c r="AKL129" s="212"/>
      <c r="AKM129" s="212"/>
      <c r="AKN129" s="212"/>
      <c r="AKO129" s="212"/>
      <c r="AKP129" s="212"/>
      <c r="AKQ129" s="212"/>
      <c r="AKR129" s="212"/>
      <c r="AKS129" s="212"/>
      <c r="AKT129" s="212"/>
      <c r="AKU129" s="212"/>
      <c r="AKV129" s="212"/>
      <c r="AKW129" s="212"/>
      <c r="AKX129" s="212"/>
      <c r="AKY129" s="212"/>
      <c r="AKZ129" s="212"/>
      <c r="ALA129" s="212"/>
      <c r="ALB129" s="212"/>
      <c r="ALC129" s="212"/>
      <c r="ALD129" s="212"/>
      <c r="ALE129" s="212"/>
      <c r="ALF129" s="212"/>
      <c r="ALG129" s="212"/>
      <c r="ALH129" s="212"/>
      <c r="ALI129" s="212"/>
      <c r="ALJ129" s="212"/>
      <c r="ALK129" s="212"/>
      <c r="ALL129" s="212"/>
      <c r="ALM129" s="212"/>
      <c r="ALN129" s="212"/>
      <c r="ALO129" s="212"/>
      <c r="ALP129" s="212"/>
      <c r="ALQ129" s="212"/>
      <c r="ALR129" s="212"/>
      <c r="ALS129" s="212"/>
      <c r="ALT129" s="212"/>
      <c r="ALU129" s="212"/>
      <c r="ALV129" s="212"/>
      <c r="ALW129" s="212"/>
      <c r="ALX129" s="212"/>
      <c r="ALY129" s="212"/>
      <c r="ALZ129" s="212"/>
      <c r="AMA129" s="212"/>
      <c r="AMB129" s="212"/>
      <c r="AMC129" s="212"/>
      <c r="AMD129" s="212"/>
      <c r="AME129" s="212"/>
      <c r="AMF129" s="212"/>
      <c r="AMG129" s="212"/>
      <c r="AMH129" s="212"/>
      <c r="AMI129" s="212"/>
      <c r="AMJ129" s="212"/>
    </row>
    <row r="130" spans="1:1024" s="80" customFormat="1" outlineLevel="1" x14ac:dyDescent="0.2">
      <c r="A130" s="309" t="s">
        <v>892</v>
      </c>
      <c r="B130" s="284"/>
      <c r="C130" s="284"/>
      <c r="D130" s="310" t="s">
        <v>49</v>
      </c>
      <c r="E130" s="284"/>
      <c r="F130" s="292"/>
      <c r="G130" s="539"/>
      <c r="H130" s="311"/>
      <c r="I130" s="311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  <c r="LL130" s="78"/>
      <c r="LM130" s="78"/>
      <c r="LN130" s="78"/>
      <c r="LO130" s="78"/>
      <c r="LP130" s="78"/>
      <c r="LQ130" s="78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  <c r="OR130" s="78"/>
      <c r="OS130" s="78"/>
      <c r="OT130" s="78"/>
      <c r="OU130" s="78"/>
      <c r="OV130" s="78"/>
      <c r="OW130" s="78"/>
      <c r="OX130" s="78"/>
      <c r="OY130" s="78"/>
      <c r="OZ130" s="78"/>
      <c r="PA130" s="78"/>
      <c r="PB130" s="78"/>
      <c r="PC130" s="78"/>
      <c r="PD130" s="78"/>
      <c r="PE130" s="78"/>
      <c r="PF130" s="78"/>
      <c r="PG130" s="78"/>
      <c r="PH130" s="78"/>
      <c r="PI130" s="78"/>
      <c r="PJ130" s="78"/>
      <c r="PK130" s="78"/>
      <c r="PL130" s="78"/>
      <c r="PM130" s="78"/>
      <c r="PN130" s="78"/>
      <c r="PO130" s="78"/>
      <c r="PP130" s="78"/>
      <c r="PQ130" s="78"/>
      <c r="PR130" s="78"/>
      <c r="PS130" s="78"/>
      <c r="PT130" s="78"/>
      <c r="PU130" s="78"/>
      <c r="PV130" s="78"/>
      <c r="PW130" s="78"/>
      <c r="PX130" s="78"/>
      <c r="PY130" s="78"/>
      <c r="PZ130" s="78"/>
      <c r="QA130" s="78"/>
      <c r="QB130" s="78"/>
      <c r="QC130" s="78"/>
      <c r="QD130" s="78"/>
      <c r="QE130" s="78"/>
      <c r="QF130" s="78"/>
      <c r="QG130" s="78"/>
      <c r="QH130" s="78"/>
      <c r="QI130" s="78"/>
      <c r="QJ130" s="78"/>
      <c r="QK130" s="78"/>
      <c r="QL130" s="78"/>
      <c r="QM130" s="78"/>
      <c r="QN130" s="78"/>
      <c r="QO130" s="78"/>
      <c r="QP130" s="78"/>
      <c r="QQ130" s="78"/>
      <c r="QR130" s="78"/>
      <c r="QS130" s="78"/>
      <c r="QT130" s="78"/>
      <c r="QU130" s="78"/>
      <c r="QV130" s="78"/>
      <c r="QW130" s="78"/>
      <c r="QX130" s="78"/>
      <c r="QY130" s="78"/>
      <c r="QZ130" s="78"/>
      <c r="RA130" s="78"/>
      <c r="RB130" s="78"/>
      <c r="RC130" s="78"/>
      <c r="RD130" s="78"/>
      <c r="RE130" s="78"/>
      <c r="RF130" s="78"/>
      <c r="RG130" s="78"/>
      <c r="RH130" s="78"/>
      <c r="RI130" s="78"/>
      <c r="RJ130" s="78"/>
      <c r="RK130" s="78"/>
      <c r="RL130" s="78"/>
      <c r="RM130" s="78"/>
      <c r="RN130" s="78"/>
      <c r="RO130" s="78"/>
      <c r="RP130" s="78"/>
      <c r="RQ130" s="78"/>
      <c r="RR130" s="78"/>
      <c r="RS130" s="78"/>
      <c r="RT130" s="78"/>
      <c r="RU130" s="78"/>
      <c r="RV130" s="78"/>
      <c r="RW130" s="78"/>
      <c r="RX130" s="78"/>
      <c r="RY130" s="78"/>
      <c r="RZ130" s="78"/>
      <c r="SA130" s="78"/>
      <c r="SB130" s="78"/>
      <c r="SC130" s="78"/>
      <c r="SD130" s="78"/>
      <c r="SE130" s="78"/>
      <c r="SF130" s="78"/>
      <c r="SG130" s="78"/>
      <c r="SH130" s="78"/>
      <c r="SI130" s="78"/>
      <c r="SJ130" s="78"/>
      <c r="SK130" s="78"/>
      <c r="SL130" s="78"/>
      <c r="SM130" s="78"/>
      <c r="SN130" s="78"/>
      <c r="SO130" s="78"/>
      <c r="SP130" s="78"/>
      <c r="SQ130" s="78"/>
      <c r="SR130" s="78"/>
      <c r="SS130" s="78"/>
      <c r="ST130" s="78"/>
      <c r="SU130" s="78"/>
      <c r="SV130" s="78"/>
      <c r="SW130" s="78"/>
      <c r="SX130" s="78"/>
      <c r="SY130" s="78"/>
      <c r="SZ130" s="78"/>
      <c r="TA130" s="78"/>
      <c r="TB130" s="78"/>
      <c r="TC130" s="78"/>
      <c r="TD130" s="78"/>
      <c r="TE130" s="78"/>
      <c r="TF130" s="78"/>
      <c r="TG130" s="78"/>
      <c r="TH130" s="78"/>
      <c r="TI130" s="78"/>
      <c r="TJ130" s="78"/>
      <c r="TK130" s="78"/>
      <c r="TL130" s="78"/>
      <c r="TM130" s="78"/>
      <c r="TN130" s="78"/>
      <c r="TO130" s="78"/>
      <c r="TP130" s="78"/>
      <c r="TQ130" s="78"/>
      <c r="TR130" s="78"/>
      <c r="TS130" s="78"/>
      <c r="TT130" s="78"/>
      <c r="TU130" s="78"/>
      <c r="TV130" s="78"/>
      <c r="TW130" s="78"/>
      <c r="TX130" s="78"/>
      <c r="TY130" s="78"/>
      <c r="TZ130" s="78"/>
      <c r="UA130" s="78"/>
      <c r="UB130" s="78"/>
      <c r="UC130" s="78"/>
      <c r="UD130" s="78"/>
      <c r="UE130" s="78"/>
      <c r="UF130" s="78"/>
      <c r="UG130" s="78"/>
      <c r="UH130" s="78"/>
      <c r="UI130" s="78"/>
      <c r="UJ130" s="78"/>
      <c r="UK130" s="78"/>
      <c r="UL130" s="78"/>
      <c r="UM130" s="78"/>
      <c r="UN130" s="78"/>
      <c r="UO130" s="78"/>
      <c r="UP130" s="78"/>
      <c r="UQ130" s="78"/>
      <c r="UR130" s="78"/>
      <c r="US130" s="78"/>
      <c r="UT130" s="78"/>
      <c r="UU130" s="78"/>
      <c r="UV130" s="78"/>
      <c r="UW130" s="78"/>
      <c r="UX130" s="78"/>
      <c r="UY130" s="78"/>
      <c r="UZ130" s="78"/>
      <c r="VA130" s="78"/>
      <c r="VB130" s="78"/>
      <c r="VC130" s="78"/>
      <c r="VD130" s="78"/>
      <c r="VE130" s="78"/>
      <c r="VF130" s="78"/>
      <c r="VG130" s="78"/>
      <c r="VH130" s="78"/>
      <c r="VI130" s="78"/>
      <c r="VJ130" s="78"/>
      <c r="VK130" s="78"/>
      <c r="VL130" s="78"/>
      <c r="VM130" s="78"/>
      <c r="VN130" s="78"/>
      <c r="VO130" s="78"/>
      <c r="VP130" s="78"/>
      <c r="VQ130" s="78"/>
      <c r="VR130" s="78"/>
      <c r="VS130" s="78"/>
      <c r="VT130" s="78"/>
      <c r="VU130" s="78"/>
      <c r="VV130" s="78"/>
      <c r="VW130" s="78"/>
      <c r="VX130" s="78"/>
      <c r="VY130" s="78"/>
      <c r="VZ130" s="78"/>
      <c r="WA130" s="78"/>
      <c r="WB130" s="78"/>
      <c r="WC130" s="78"/>
      <c r="WD130" s="78"/>
      <c r="WE130" s="78"/>
      <c r="WF130" s="78"/>
      <c r="WG130" s="78"/>
      <c r="WH130" s="78"/>
      <c r="WI130" s="78"/>
      <c r="WJ130" s="78"/>
      <c r="WK130" s="78"/>
      <c r="WL130" s="78"/>
      <c r="WM130" s="78"/>
      <c r="WN130" s="78"/>
      <c r="WO130" s="78"/>
      <c r="WP130" s="78"/>
      <c r="WQ130" s="78"/>
      <c r="WR130" s="78"/>
      <c r="WS130" s="78"/>
      <c r="WT130" s="78"/>
      <c r="WU130" s="78"/>
      <c r="WV130" s="78"/>
      <c r="WW130" s="78"/>
      <c r="WX130" s="78"/>
      <c r="WY130" s="78"/>
      <c r="WZ130" s="78"/>
      <c r="XA130" s="78"/>
      <c r="XB130" s="78"/>
      <c r="XC130" s="78"/>
      <c r="XD130" s="78"/>
      <c r="XE130" s="78"/>
      <c r="XF130" s="78"/>
      <c r="XG130" s="78"/>
      <c r="XH130" s="78"/>
      <c r="XI130" s="78"/>
      <c r="XJ130" s="78"/>
      <c r="XK130" s="78"/>
      <c r="XL130" s="78"/>
      <c r="XM130" s="78"/>
      <c r="XN130" s="78"/>
      <c r="XO130" s="78"/>
      <c r="XP130" s="78"/>
      <c r="XQ130" s="78"/>
      <c r="XR130" s="78"/>
      <c r="XS130" s="78"/>
      <c r="XT130" s="78"/>
      <c r="XU130" s="78"/>
      <c r="XV130" s="78"/>
      <c r="XW130" s="78"/>
      <c r="XX130" s="78"/>
      <c r="XY130" s="78"/>
      <c r="XZ130" s="78"/>
      <c r="YA130" s="78"/>
      <c r="YB130" s="78"/>
      <c r="YC130" s="78"/>
      <c r="YD130" s="78"/>
      <c r="YE130" s="78"/>
      <c r="YF130" s="78"/>
      <c r="YG130" s="78"/>
      <c r="YH130" s="78"/>
      <c r="YI130" s="78"/>
      <c r="YJ130" s="78"/>
      <c r="YK130" s="78"/>
      <c r="YL130" s="78"/>
      <c r="YM130" s="78"/>
      <c r="YN130" s="78"/>
      <c r="YO130" s="78"/>
      <c r="YP130" s="78"/>
      <c r="YQ130" s="78"/>
      <c r="YR130" s="78"/>
      <c r="YS130" s="78"/>
      <c r="YT130" s="78"/>
      <c r="YU130" s="78"/>
      <c r="YV130" s="78"/>
      <c r="YW130" s="78"/>
      <c r="YX130" s="78"/>
      <c r="YY130" s="78"/>
      <c r="YZ130" s="78"/>
      <c r="ZA130" s="78"/>
      <c r="ZB130" s="78"/>
      <c r="ZC130" s="78"/>
      <c r="ZD130" s="78"/>
      <c r="ZE130" s="78"/>
      <c r="ZF130" s="78"/>
      <c r="ZG130" s="78"/>
      <c r="ZH130" s="78"/>
      <c r="ZI130" s="78"/>
      <c r="ZJ130" s="78"/>
      <c r="ZK130" s="78"/>
      <c r="ZL130" s="78"/>
      <c r="ZM130" s="78"/>
      <c r="ZN130" s="78"/>
      <c r="ZO130" s="78"/>
      <c r="ZP130" s="78"/>
      <c r="ZQ130" s="78"/>
      <c r="ZR130" s="78"/>
      <c r="ZS130" s="78"/>
      <c r="ZT130" s="78"/>
      <c r="ZU130" s="78"/>
      <c r="ZV130" s="78"/>
      <c r="ZW130" s="78"/>
      <c r="ZX130" s="78"/>
      <c r="ZY130" s="78"/>
      <c r="ZZ130" s="78"/>
      <c r="AAA130" s="78"/>
      <c r="AAB130" s="78"/>
      <c r="AAC130" s="78"/>
      <c r="AAD130" s="78"/>
      <c r="AAE130" s="78"/>
      <c r="AAF130" s="78"/>
      <c r="AAG130" s="78"/>
      <c r="AAH130" s="78"/>
      <c r="AAI130" s="78"/>
      <c r="AAJ130" s="78"/>
      <c r="AAK130" s="78"/>
      <c r="AAL130" s="78"/>
      <c r="AAM130" s="78"/>
      <c r="AAN130" s="78"/>
      <c r="AAO130" s="78"/>
      <c r="AAP130" s="78"/>
      <c r="AAQ130" s="78"/>
      <c r="AAR130" s="78"/>
      <c r="AAS130" s="78"/>
      <c r="AAT130" s="78"/>
      <c r="AAU130" s="78"/>
      <c r="AAV130" s="78"/>
      <c r="AAW130" s="78"/>
      <c r="AAX130" s="78"/>
      <c r="AAY130" s="78"/>
      <c r="AAZ130" s="78"/>
      <c r="ABA130" s="78"/>
      <c r="ABB130" s="78"/>
      <c r="ABC130" s="78"/>
      <c r="ABD130" s="78"/>
      <c r="ABE130" s="78"/>
      <c r="ABF130" s="78"/>
      <c r="ABG130" s="78"/>
      <c r="ABH130" s="78"/>
      <c r="ABI130" s="78"/>
      <c r="ABJ130" s="78"/>
      <c r="ABK130" s="78"/>
      <c r="ABL130" s="78"/>
      <c r="ABM130" s="78"/>
      <c r="ABN130" s="78"/>
      <c r="ABO130" s="78"/>
      <c r="ABP130" s="78"/>
      <c r="ABQ130" s="78"/>
      <c r="ABR130" s="78"/>
      <c r="ABS130" s="78"/>
      <c r="ABT130" s="78"/>
      <c r="ABU130" s="78"/>
      <c r="ABV130" s="78"/>
      <c r="ABW130" s="78"/>
      <c r="ABX130" s="78"/>
      <c r="ABY130" s="78"/>
      <c r="ABZ130" s="78"/>
      <c r="ACA130" s="78"/>
      <c r="ACB130" s="78"/>
      <c r="ACC130" s="78"/>
      <c r="ACD130" s="78"/>
      <c r="ACE130" s="78"/>
      <c r="ACF130" s="78"/>
      <c r="ACG130" s="78"/>
      <c r="ACH130" s="78"/>
      <c r="ACI130" s="78"/>
      <c r="ACJ130" s="78"/>
      <c r="ACK130" s="78"/>
      <c r="ACL130" s="78"/>
      <c r="ACM130" s="78"/>
      <c r="ACN130" s="78"/>
      <c r="ACO130" s="78"/>
      <c r="ACP130" s="78"/>
      <c r="ACQ130" s="78"/>
      <c r="ACR130" s="78"/>
      <c r="ACS130" s="78"/>
      <c r="ACT130" s="78"/>
      <c r="ACU130" s="78"/>
      <c r="ACV130" s="78"/>
      <c r="ACW130" s="78"/>
      <c r="ACX130" s="78"/>
      <c r="ACY130" s="78"/>
      <c r="ACZ130" s="78"/>
      <c r="ADA130" s="78"/>
      <c r="ADB130" s="78"/>
      <c r="ADC130" s="78"/>
      <c r="ADD130" s="78"/>
      <c r="ADE130" s="78"/>
      <c r="ADF130" s="78"/>
      <c r="ADG130" s="78"/>
      <c r="ADH130" s="78"/>
      <c r="ADI130" s="78"/>
      <c r="ADJ130" s="78"/>
      <c r="ADK130" s="78"/>
      <c r="ADL130" s="78"/>
      <c r="ADM130" s="78"/>
      <c r="ADN130" s="78"/>
      <c r="ADO130" s="78"/>
      <c r="ADP130" s="78"/>
      <c r="ADQ130" s="78"/>
      <c r="ADR130" s="78"/>
      <c r="ADS130" s="78"/>
      <c r="ADT130" s="78"/>
      <c r="ADU130" s="78"/>
      <c r="ADV130" s="78"/>
      <c r="ADW130" s="78"/>
      <c r="ADX130" s="78"/>
      <c r="ADY130" s="78"/>
      <c r="ADZ130" s="78"/>
      <c r="AEA130" s="78"/>
      <c r="AEB130" s="78"/>
      <c r="AEC130" s="78"/>
      <c r="AED130" s="78"/>
      <c r="AEE130" s="78"/>
      <c r="AEF130" s="78"/>
      <c r="AEG130" s="78"/>
      <c r="AEH130" s="78"/>
      <c r="AEI130" s="78"/>
      <c r="AEJ130" s="78"/>
      <c r="AEK130" s="78"/>
      <c r="AEL130" s="78"/>
      <c r="AEM130" s="78"/>
      <c r="AEN130" s="78"/>
      <c r="AEO130" s="78"/>
      <c r="AEP130" s="78"/>
      <c r="AEQ130" s="78"/>
      <c r="AER130" s="78"/>
      <c r="AES130" s="78"/>
      <c r="AET130" s="78"/>
      <c r="AEU130" s="78"/>
      <c r="AEV130" s="78"/>
      <c r="AEW130" s="78"/>
      <c r="AEX130" s="78"/>
      <c r="AEY130" s="78"/>
      <c r="AEZ130" s="78"/>
      <c r="AFA130" s="78"/>
      <c r="AFB130" s="78"/>
      <c r="AFC130" s="78"/>
      <c r="AFD130" s="78"/>
      <c r="AFE130" s="78"/>
      <c r="AFF130" s="78"/>
      <c r="AFG130" s="78"/>
      <c r="AFH130" s="78"/>
      <c r="AFI130" s="78"/>
      <c r="AFJ130" s="78"/>
      <c r="AFK130" s="78"/>
      <c r="AFL130" s="78"/>
      <c r="AFM130" s="78"/>
      <c r="AFN130" s="78"/>
      <c r="AFO130" s="78"/>
      <c r="AFP130" s="78"/>
      <c r="AFQ130" s="78"/>
      <c r="AFR130" s="78"/>
      <c r="AFS130" s="78"/>
      <c r="AFT130" s="78"/>
      <c r="AFU130" s="78"/>
      <c r="AFV130" s="78"/>
      <c r="AFW130" s="78"/>
      <c r="AFX130" s="78"/>
      <c r="AFY130" s="78"/>
      <c r="AFZ130" s="78"/>
      <c r="AGA130" s="78"/>
      <c r="AGB130" s="78"/>
      <c r="AGC130" s="78"/>
      <c r="AGD130" s="78"/>
      <c r="AGE130" s="78"/>
      <c r="AGF130" s="78"/>
      <c r="AGG130" s="78"/>
      <c r="AGH130" s="78"/>
      <c r="AGI130" s="78"/>
      <c r="AGJ130" s="78"/>
      <c r="AGK130" s="78"/>
      <c r="AGL130" s="78"/>
      <c r="AGM130" s="78"/>
      <c r="AGN130" s="78"/>
      <c r="AGO130" s="78"/>
      <c r="AGP130" s="78"/>
      <c r="AGQ130" s="78"/>
      <c r="AGR130" s="78"/>
      <c r="AGS130" s="78"/>
      <c r="AGT130" s="78"/>
      <c r="AGU130" s="78"/>
      <c r="AGV130" s="78"/>
      <c r="AGW130" s="78"/>
      <c r="AGX130" s="78"/>
      <c r="AGY130" s="78"/>
      <c r="AGZ130" s="78"/>
      <c r="AHA130" s="78"/>
      <c r="AHB130" s="78"/>
      <c r="AHC130" s="78"/>
      <c r="AHD130" s="78"/>
      <c r="AHE130" s="78"/>
      <c r="AHF130" s="78"/>
      <c r="AHG130" s="78"/>
      <c r="AHH130" s="78"/>
      <c r="AHI130" s="78"/>
      <c r="AHJ130" s="78"/>
      <c r="AHK130" s="78"/>
      <c r="AHL130" s="78"/>
      <c r="AHM130" s="78"/>
      <c r="AHN130" s="78"/>
      <c r="AHO130" s="78"/>
      <c r="AHP130" s="78"/>
      <c r="AHQ130" s="78"/>
      <c r="AHR130" s="78"/>
      <c r="AHS130" s="78"/>
      <c r="AHT130" s="78"/>
      <c r="AHU130" s="78"/>
      <c r="AHV130" s="78"/>
      <c r="AHW130" s="78"/>
      <c r="AHX130" s="78"/>
      <c r="AHY130" s="78"/>
      <c r="AHZ130" s="78"/>
      <c r="AIA130" s="78"/>
      <c r="AIB130" s="78"/>
      <c r="AIC130" s="78"/>
      <c r="AID130" s="78"/>
      <c r="AIE130" s="78"/>
      <c r="AIF130" s="78"/>
      <c r="AIG130" s="78"/>
      <c r="AIH130" s="78"/>
      <c r="AII130" s="78"/>
      <c r="AIJ130" s="78"/>
      <c r="AIK130" s="78"/>
      <c r="AIL130" s="78"/>
      <c r="AIM130" s="78"/>
      <c r="AIN130" s="78"/>
      <c r="AIO130" s="78"/>
      <c r="AIP130" s="78"/>
      <c r="AIQ130" s="78"/>
      <c r="AIR130" s="78"/>
      <c r="AIS130" s="78"/>
      <c r="AIT130" s="78"/>
      <c r="AIU130" s="78"/>
      <c r="AIV130" s="78"/>
      <c r="AIW130" s="78"/>
      <c r="AIX130" s="78"/>
      <c r="AIY130" s="78"/>
      <c r="AIZ130" s="78"/>
      <c r="AJA130" s="78"/>
      <c r="AJB130" s="78"/>
      <c r="AJC130" s="78"/>
      <c r="AJD130" s="78"/>
      <c r="AJE130" s="78"/>
      <c r="AJF130" s="78"/>
      <c r="AJG130" s="78"/>
      <c r="AJH130" s="78"/>
      <c r="AJI130" s="78"/>
      <c r="AJJ130" s="78"/>
      <c r="AJK130" s="78"/>
      <c r="AJL130" s="78"/>
      <c r="AJM130" s="78"/>
      <c r="AJN130" s="78"/>
      <c r="AJO130" s="78"/>
      <c r="AJP130" s="78"/>
      <c r="AJQ130" s="78"/>
      <c r="AJR130" s="78"/>
      <c r="AJS130" s="78"/>
      <c r="AJT130" s="78"/>
      <c r="AJU130" s="78"/>
      <c r="AJV130" s="78"/>
      <c r="AJW130" s="78"/>
      <c r="AJX130" s="78"/>
      <c r="AJY130" s="78"/>
      <c r="AJZ130" s="78"/>
      <c r="AKA130" s="78"/>
      <c r="AKB130" s="78"/>
      <c r="AKC130" s="78"/>
      <c r="AKD130" s="78"/>
      <c r="AKE130" s="78"/>
      <c r="AKF130" s="78"/>
      <c r="AKG130" s="78"/>
      <c r="AKH130" s="78"/>
      <c r="AKI130" s="78"/>
      <c r="AKJ130" s="78"/>
      <c r="AKK130" s="78"/>
      <c r="AKL130" s="78"/>
      <c r="AKM130" s="78"/>
      <c r="AKN130" s="78"/>
      <c r="AKO130" s="78"/>
      <c r="AKP130" s="78"/>
      <c r="AKQ130" s="78"/>
      <c r="AKR130" s="78"/>
      <c r="AKS130" s="78"/>
      <c r="AKT130" s="78"/>
      <c r="AKU130" s="78"/>
      <c r="AKV130" s="78"/>
      <c r="AKW130" s="78"/>
      <c r="AKX130" s="78"/>
      <c r="AKY130" s="78"/>
      <c r="AKZ130" s="78"/>
      <c r="ALA130" s="78"/>
      <c r="ALB130" s="78"/>
      <c r="ALC130" s="78"/>
      <c r="ALD130" s="78"/>
      <c r="ALE130" s="78"/>
      <c r="ALF130" s="78"/>
      <c r="ALG130" s="78"/>
      <c r="ALH130" s="78"/>
      <c r="ALI130" s="78"/>
      <c r="ALJ130" s="78"/>
      <c r="ALK130" s="78"/>
      <c r="ALL130" s="78"/>
      <c r="ALM130" s="78"/>
      <c r="ALN130" s="78"/>
      <c r="ALO130" s="78"/>
      <c r="ALP130" s="78"/>
      <c r="ALQ130" s="78"/>
      <c r="ALR130" s="78"/>
      <c r="ALS130" s="78"/>
      <c r="ALT130" s="78"/>
      <c r="ALU130" s="78"/>
      <c r="ALV130" s="78"/>
      <c r="ALW130" s="78"/>
      <c r="ALX130" s="78"/>
      <c r="ALY130" s="78"/>
      <c r="ALZ130" s="78"/>
      <c r="AMA130" s="78"/>
      <c r="AMB130" s="78"/>
      <c r="AMC130" s="78"/>
      <c r="AMD130" s="78"/>
      <c r="AME130" s="78"/>
      <c r="AMF130" s="78"/>
      <c r="AMG130" s="78"/>
      <c r="AMH130" s="78"/>
      <c r="AMI130" s="78"/>
      <c r="AMJ130" s="78"/>
    </row>
    <row r="131" spans="1:1024" s="80" customFormat="1" ht="66.75" customHeight="1" outlineLevel="1" x14ac:dyDescent="0.2">
      <c r="A131" s="286" t="s">
        <v>893</v>
      </c>
      <c r="B131" s="284" t="s">
        <v>592</v>
      </c>
      <c r="C131" s="286" t="s">
        <v>14</v>
      </c>
      <c r="D131" s="312" t="s">
        <v>153</v>
      </c>
      <c r="E131" s="294" t="s">
        <v>196</v>
      </c>
      <c r="F131" s="295">
        <v>106.28</v>
      </c>
      <c r="G131" s="544">
        <v>0</v>
      </c>
      <c r="H131" s="288">
        <f t="shared" ref="H131:H136" si="39">(G131*0.2223)+G131</f>
        <v>0</v>
      </c>
      <c r="I131" s="289">
        <f t="shared" ref="I131:I136" si="40">(F131*H131)</f>
        <v>0</v>
      </c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  <c r="IX131" s="78"/>
      <c r="IY131" s="78"/>
      <c r="IZ131" s="78"/>
      <c r="JA131" s="78"/>
      <c r="JB131" s="78"/>
      <c r="JC131" s="78"/>
      <c r="JD131" s="78"/>
      <c r="JE131" s="78"/>
      <c r="JF131" s="78"/>
      <c r="JG131" s="78"/>
      <c r="JH131" s="78"/>
      <c r="JI131" s="78"/>
      <c r="JJ131" s="78"/>
      <c r="JK131" s="78"/>
      <c r="JL131" s="78"/>
      <c r="JM131" s="78"/>
      <c r="JN131" s="78"/>
      <c r="JO131" s="78"/>
      <c r="JP131" s="78"/>
      <c r="JQ131" s="78"/>
      <c r="JR131" s="78"/>
      <c r="JS131" s="78"/>
      <c r="JT131" s="78"/>
      <c r="JU131" s="78"/>
      <c r="JV131" s="78"/>
      <c r="JW131" s="78"/>
      <c r="JX131" s="78"/>
      <c r="JY131" s="78"/>
      <c r="JZ131" s="78"/>
      <c r="KA131" s="78"/>
      <c r="KB131" s="78"/>
      <c r="KC131" s="78"/>
      <c r="KD131" s="78"/>
      <c r="KE131" s="78"/>
      <c r="KF131" s="78"/>
      <c r="KG131" s="78"/>
      <c r="KH131" s="78"/>
      <c r="KI131" s="78"/>
      <c r="KJ131" s="78"/>
      <c r="KK131" s="78"/>
      <c r="KL131" s="78"/>
      <c r="KM131" s="78"/>
      <c r="KN131" s="78"/>
      <c r="KO131" s="78"/>
      <c r="KP131" s="78"/>
      <c r="KQ131" s="78"/>
      <c r="KR131" s="78"/>
      <c r="KS131" s="78"/>
      <c r="KT131" s="78"/>
      <c r="KU131" s="78"/>
      <c r="KV131" s="78"/>
      <c r="KW131" s="78"/>
      <c r="KX131" s="78"/>
      <c r="KY131" s="78"/>
      <c r="KZ131" s="78"/>
      <c r="LA131" s="78"/>
      <c r="LB131" s="78"/>
      <c r="LC131" s="78"/>
      <c r="LD131" s="78"/>
      <c r="LE131" s="78"/>
      <c r="LF131" s="78"/>
      <c r="LG131" s="78"/>
      <c r="LH131" s="78"/>
      <c r="LI131" s="78"/>
      <c r="LJ131" s="78"/>
      <c r="LK131" s="78"/>
      <c r="LL131" s="78"/>
      <c r="LM131" s="78"/>
      <c r="LN131" s="78"/>
      <c r="LO131" s="78"/>
      <c r="LP131" s="78"/>
      <c r="LQ131" s="78"/>
      <c r="LR131" s="78"/>
      <c r="LS131" s="78"/>
      <c r="LT131" s="78"/>
      <c r="LU131" s="78"/>
      <c r="LV131" s="78"/>
      <c r="LW131" s="78"/>
      <c r="LX131" s="78"/>
      <c r="LY131" s="78"/>
      <c r="LZ131" s="78"/>
      <c r="MA131" s="78"/>
      <c r="MB131" s="78"/>
      <c r="MC131" s="78"/>
      <c r="MD131" s="78"/>
      <c r="ME131" s="78"/>
      <c r="MF131" s="78"/>
      <c r="MG131" s="78"/>
      <c r="MH131" s="78"/>
      <c r="MI131" s="78"/>
      <c r="MJ131" s="78"/>
      <c r="MK131" s="78"/>
      <c r="ML131" s="78"/>
      <c r="MM131" s="78"/>
      <c r="MN131" s="78"/>
      <c r="MO131" s="78"/>
      <c r="MP131" s="78"/>
      <c r="MQ131" s="78"/>
      <c r="MR131" s="78"/>
      <c r="MS131" s="78"/>
      <c r="MT131" s="78"/>
      <c r="MU131" s="78"/>
      <c r="MV131" s="78"/>
      <c r="MW131" s="78"/>
      <c r="MX131" s="78"/>
      <c r="MY131" s="78"/>
      <c r="MZ131" s="78"/>
      <c r="NA131" s="78"/>
      <c r="NB131" s="78"/>
      <c r="NC131" s="78"/>
      <c r="ND131" s="78"/>
      <c r="NE131" s="78"/>
      <c r="NF131" s="78"/>
      <c r="NG131" s="78"/>
      <c r="NH131" s="78"/>
      <c r="NI131" s="78"/>
      <c r="NJ131" s="78"/>
      <c r="NK131" s="78"/>
      <c r="NL131" s="78"/>
      <c r="NM131" s="78"/>
      <c r="NN131" s="78"/>
      <c r="NO131" s="78"/>
      <c r="NP131" s="7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78"/>
      <c r="OO131" s="78"/>
      <c r="OP131" s="78"/>
      <c r="OQ131" s="78"/>
      <c r="OR131" s="78"/>
      <c r="OS131" s="78"/>
      <c r="OT131" s="78"/>
      <c r="OU131" s="78"/>
      <c r="OV131" s="78"/>
      <c r="OW131" s="78"/>
      <c r="OX131" s="78"/>
      <c r="OY131" s="78"/>
      <c r="OZ131" s="78"/>
      <c r="PA131" s="78"/>
      <c r="PB131" s="78"/>
      <c r="PC131" s="78"/>
      <c r="PD131" s="78"/>
      <c r="PE131" s="78"/>
      <c r="PF131" s="78"/>
      <c r="PG131" s="78"/>
      <c r="PH131" s="78"/>
      <c r="PI131" s="78"/>
      <c r="PJ131" s="78"/>
      <c r="PK131" s="78"/>
      <c r="PL131" s="78"/>
      <c r="PM131" s="78"/>
      <c r="PN131" s="78"/>
      <c r="PO131" s="78"/>
      <c r="PP131" s="78"/>
      <c r="PQ131" s="78"/>
      <c r="PR131" s="78"/>
      <c r="PS131" s="78"/>
      <c r="PT131" s="78"/>
      <c r="PU131" s="78"/>
      <c r="PV131" s="78"/>
      <c r="PW131" s="78"/>
      <c r="PX131" s="78"/>
      <c r="PY131" s="78"/>
      <c r="PZ131" s="78"/>
      <c r="QA131" s="78"/>
      <c r="QB131" s="78"/>
      <c r="QC131" s="78"/>
      <c r="QD131" s="78"/>
      <c r="QE131" s="78"/>
      <c r="QF131" s="78"/>
      <c r="QG131" s="78"/>
      <c r="QH131" s="78"/>
      <c r="QI131" s="78"/>
      <c r="QJ131" s="78"/>
      <c r="QK131" s="78"/>
      <c r="QL131" s="78"/>
      <c r="QM131" s="78"/>
      <c r="QN131" s="78"/>
      <c r="QO131" s="78"/>
      <c r="QP131" s="78"/>
      <c r="QQ131" s="78"/>
      <c r="QR131" s="78"/>
      <c r="QS131" s="78"/>
      <c r="QT131" s="78"/>
      <c r="QU131" s="78"/>
      <c r="QV131" s="78"/>
      <c r="QW131" s="78"/>
      <c r="QX131" s="78"/>
      <c r="QY131" s="78"/>
      <c r="QZ131" s="78"/>
      <c r="RA131" s="78"/>
      <c r="RB131" s="78"/>
      <c r="RC131" s="78"/>
      <c r="RD131" s="78"/>
      <c r="RE131" s="78"/>
      <c r="RF131" s="78"/>
      <c r="RG131" s="78"/>
      <c r="RH131" s="78"/>
      <c r="RI131" s="78"/>
      <c r="RJ131" s="78"/>
      <c r="RK131" s="78"/>
      <c r="RL131" s="78"/>
      <c r="RM131" s="78"/>
      <c r="RN131" s="78"/>
      <c r="RO131" s="78"/>
      <c r="RP131" s="78"/>
      <c r="RQ131" s="78"/>
      <c r="RR131" s="78"/>
      <c r="RS131" s="78"/>
      <c r="RT131" s="78"/>
      <c r="RU131" s="78"/>
      <c r="RV131" s="78"/>
      <c r="RW131" s="78"/>
      <c r="RX131" s="78"/>
      <c r="RY131" s="78"/>
      <c r="RZ131" s="78"/>
      <c r="SA131" s="78"/>
      <c r="SB131" s="78"/>
      <c r="SC131" s="78"/>
      <c r="SD131" s="78"/>
      <c r="SE131" s="78"/>
      <c r="SF131" s="78"/>
      <c r="SG131" s="78"/>
      <c r="SH131" s="78"/>
      <c r="SI131" s="78"/>
      <c r="SJ131" s="78"/>
      <c r="SK131" s="78"/>
      <c r="SL131" s="78"/>
      <c r="SM131" s="78"/>
      <c r="SN131" s="78"/>
      <c r="SO131" s="78"/>
      <c r="SP131" s="78"/>
      <c r="SQ131" s="78"/>
      <c r="SR131" s="78"/>
      <c r="SS131" s="78"/>
      <c r="ST131" s="78"/>
      <c r="SU131" s="78"/>
      <c r="SV131" s="78"/>
      <c r="SW131" s="78"/>
      <c r="SX131" s="78"/>
      <c r="SY131" s="78"/>
      <c r="SZ131" s="78"/>
      <c r="TA131" s="78"/>
      <c r="TB131" s="78"/>
      <c r="TC131" s="78"/>
      <c r="TD131" s="78"/>
      <c r="TE131" s="78"/>
      <c r="TF131" s="78"/>
      <c r="TG131" s="78"/>
      <c r="TH131" s="78"/>
      <c r="TI131" s="78"/>
      <c r="TJ131" s="78"/>
      <c r="TK131" s="78"/>
      <c r="TL131" s="78"/>
      <c r="TM131" s="78"/>
      <c r="TN131" s="78"/>
      <c r="TO131" s="78"/>
      <c r="TP131" s="78"/>
      <c r="TQ131" s="78"/>
      <c r="TR131" s="78"/>
      <c r="TS131" s="78"/>
      <c r="TT131" s="78"/>
      <c r="TU131" s="78"/>
      <c r="TV131" s="78"/>
      <c r="TW131" s="78"/>
      <c r="TX131" s="78"/>
      <c r="TY131" s="78"/>
      <c r="TZ131" s="78"/>
      <c r="UA131" s="78"/>
      <c r="UB131" s="78"/>
      <c r="UC131" s="78"/>
      <c r="UD131" s="78"/>
      <c r="UE131" s="78"/>
      <c r="UF131" s="78"/>
      <c r="UG131" s="78"/>
      <c r="UH131" s="78"/>
      <c r="UI131" s="78"/>
      <c r="UJ131" s="78"/>
      <c r="UK131" s="78"/>
      <c r="UL131" s="78"/>
      <c r="UM131" s="78"/>
      <c r="UN131" s="78"/>
      <c r="UO131" s="78"/>
      <c r="UP131" s="78"/>
      <c r="UQ131" s="78"/>
      <c r="UR131" s="78"/>
      <c r="US131" s="78"/>
      <c r="UT131" s="78"/>
      <c r="UU131" s="78"/>
      <c r="UV131" s="78"/>
      <c r="UW131" s="78"/>
      <c r="UX131" s="78"/>
      <c r="UY131" s="78"/>
      <c r="UZ131" s="78"/>
      <c r="VA131" s="78"/>
      <c r="VB131" s="78"/>
      <c r="VC131" s="78"/>
      <c r="VD131" s="78"/>
      <c r="VE131" s="78"/>
      <c r="VF131" s="78"/>
      <c r="VG131" s="78"/>
      <c r="VH131" s="78"/>
      <c r="VI131" s="78"/>
      <c r="VJ131" s="78"/>
      <c r="VK131" s="78"/>
      <c r="VL131" s="78"/>
      <c r="VM131" s="78"/>
      <c r="VN131" s="78"/>
      <c r="VO131" s="78"/>
      <c r="VP131" s="78"/>
      <c r="VQ131" s="78"/>
      <c r="VR131" s="78"/>
      <c r="VS131" s="78"/>
      <c r="VT131" s="78"/>
      <c r="VU131" s="78"/>
      <c r="VV131" s="78"/>
      <c r="VW131" s="78"/>
      <c r="VX131" s="78"/>
      <c r="VY131" s="78"/>
      <c r="VZ131" s="78"/>
      <c r="WA131" s="78"/>
      <c r="WB131" s="78"/>
      <c r="WC131" s="78"/>
      <c r="WD131" s="78"/>
      <c r="WE131" s="78"/>
      <c r="WF131" s="78"/>
      <c r="WG131" s="78"/>
      <c r="WH131" s="78"/>
      <c r="WI131" s="78"/>
      <c r="WJ131" s="78"/>
      <c r="WK131" s="78"/>
      <c r="WL131" s="78"/>
      <c r="WM131" s="78"/>
      <c r="WN131" s="78"/>
      <c r="WO131" s="78"/>
      <c r="WP131" s="78"/>
      <c r="WQ131" s="78"/>
      <c r="WR131" s="78"/>
      <c r="WS131" s="78"/>
      <c r="WT131" s="78"/>
      <c r="WU131" s="78"/>
      <c r="WV131" s="78"/>
      <c r="WW131" s="78"/>
      <c r="WX131" s="78"/>
      <c r="WY131" s="78"/>
      <c r="WZ131" s="78"/>
      <c r="XA131" s="78"/>
      <c r="XB131" s="78"/>
      <c r="XC131" s="78"/>
      <c r="XD131" s="78"/>
      <c r="XE131" s="78"/>
      <c r="XF131" s="78"/>
      <c r="XG131" s="78"/>
      <c r="XH131" s="78"/>
      <c r="XI131" s="78"/>
      <c r="XJ131" s="78"/>
      <c r="XK131" s="78"/>
      <c r="XL131" s="78"/>
      <c r="XM131" s="78"/>
      <c r="XN131" s="78"/>
      <c r="XO131" s="78"/>
      <c r="XP131" s="78"/>
      <c r="XQ131" s="78"/>
      <c r="XR131" s="78"/>
      <c r="XS131" s="78"/>
      <c r="XT131" s="78"/>
      <c r="XU131" s="78"/>
      <c r="XV131" s="78"/>
      <c r="XW131" s="78"/>
      <c r="XX131" s="78"/>
      <c r="XY131" s="78"/>
      <c r="XZ131" s="78"/>
      <c r="YA131" s="78"/>
      <c r="YB131" s="78"/>
      <c r="YC131" s="78"/>
      <c r="YD131" s="78"/>
      <c r="YE131" s="78"/>
      <c r="YF131" s="78"/>
      <c r="YG131" s="78"/>
      <c r="YH131" s="78"/>
      <c r="YI131" s="78"/>
      <c r="YJ131" s="78"/>
      <c r="YK131" s="78"/>
      <c r="YL131" s="78"/>
      <c r="YM131" s="78"/>
      <c r="YN131" s="78"/>
      <c r="YO131" s="78"/>
      <c r="YP131" s="78"/>
      <c r="YQ131" s="78"/>
      <c r="YR131" s="78"/>
      <c r="YS131" s="78"/>
      <c r="YT131" s="78"/>
      <c r="YU131" s="78"/>
      <c r="YV131" s="78"/>
      <c r="YW131" s="78"/>
      <c r="YX131" s="78"/>
      <c r="YY131" s="78"/>
      <c r="YZ131" s="78"/>
      <c r="ZA131" s="78"/>
      <c r="ZB131" s="78"/>
      <c r="ZC131" s="78"/>
      <c r="ZD131" s="78"/>
      <c r="ZE131" s="78"/>
      <c r="ZF131" s="78"/>
      <c r="ZG131" s="78"/>
      <c r="ZH131" s="78"/>
      <c r="ZI131" s="78"/>
      <c r="ZJ131" s="78"/>
      <c r="ZK131" s="78"/>
      <c r="ZL131" s="78"/>
      <c r="ZM131" s="78"/>
      <c r="ZN131" s="78"/>
      <c r="ZO131" s="78"/>
      <c r="ZP131" s="78"/>
      <c r="ZQ131" s="78"/>
      <c r="ZR131" s="78"/>
      <c r="ZS131" s="78"/>
      <c r="ZT131" s="78"/>
      <c r="ZU131" s="78"/>
      <c r="ZV131" s="78"/>
      <c r="ZW131" s="78"/>
      <c r="ZX131" s="78"/>
      <c r="ZY131" s="78"/>
      <c r="ZZ131" s="78"/>
      <c r="AAA131" s="78"/>
      <c r="AAB131" s="78"/>
      <c r="AAC131" s="78"/>
      <c r="AAD131" s="78"/>
      <c r="AAE131" s="78"/>
      <c r="AAF131" s="78"/>
      <c r="AAG131" s="78"/>
      <c r="AAH131" s="78"/>
      <c r="AAI131" s="78"/>
      <c r="AAJ131" s="78"/>
      <c r="AAK131" s="78"/>
      <c r="AAL131" s="78"/>
      <c r="AAM131" s="78"/>
      <c r="AAN131" s="78"/>
      <c r="AAO131" s="78"/>
      <c r="AAP131" s="78"/>
      <c r="AAQ131" s="78"/>
      <c r="AAR131" s="78"/>
      <c r="AAS131" s="78"/>
      <c r="AAT131" s="78"/>
      <c r="AAU131" s="78"/>
      <c r="AAV131" s="78"/>
      <c r="AAW131" s="78"/>
      <c r="AAX131" s="78"/>
      <c r="AAY131" s="78"/>
      <c r="AAZ131" s="78"/>
      <c r="ABA131" s="78"/>
      <c r="ABB131" s="78"/>
      <c r="ABC131" s="78"/>
      <c r="ABD131" s="78"/>
      <c r="ABE131" s="78"/>
      <c r="ABF131" s="78"/>
      <c r="ABG131" s="78"/>
      <c r="ABH131" s="78"/>
      <c r="ABI131" s="78"/>
      <c r="ABJ131" s="78"/>
      <c r="ABK131" s="78"/>
      <c r="ABL131" s="78"/>
      <c r="ABM131" s="78"/>
      <c r="ABN131" s="78"/>
      <c r="ABO131" s="78"/>
      <c r="ABP131" s="78"/>
      <c r="ABQ131" s="78"/>
      <c r="ABR131" s="78"/>
      <c r="ABS131" s="78"/>
      <c r="ABT131" s="78"/>
      <c r="ABU131" s="78"/>
      <c r="ABV131" s="78"/>
      <c r="ABW131" s="78"/>
      <c r="ABX131" s="78"/>
      <c r="ABY131" s="78"/>
      <c r="ABZ131" s="78"/>
      <c r="ACA131" s="78"/>
      <c r="ACB131" s="78"/>
      <c r="ACC131" s="78"/>
      <c r="ACD131" s="78"/>
      <c r="ACE131" s="78"/>
      <c r="ACF131" s="78"/>
      <c r="ACG131" s="78"/>
      <c r="ACH131" s="78"/>
      <c r="ACI131" s="78"/>
      <c r="ACJ131" s="78"/>
      <c r="ACK131" s="78"/>
      <c r="ACL131" s="78"/>
      <c r="ACM131" s="78"/>
      <c r="ACN131" s="78"/>
      <c r="ACO131" s="78"/>
      <c r="ACP131" s="78"/>
      <c r="ACQ131" s="78"/>
      <c r="ACR131" s="78"/>
      <c r="ACS131" s="78"/>
      <c r="ACT131" s="78"/>
      <c r="ACU131" s="78"/>
      <c r="ACV131" s="78"/>
      <c r="ACW131" s="78"/>
      <c r="ACX131" s="78"/>
      <c r="ACY131" s="78"/>
      <c r="ACZ131" s="78"/>
      <c r="ADA131" s="78"/>
      <c r="ADB131" s="78"/>
      <c r="ADC131" s="78"/>
      <c r="ADD131" s="78"/>
      <c r="ADE131" s="78"/>
      <c r="ADF131" s="78"/>
      <c r="ADG131" s="78"/>
      <c r="ADH131" s="78"/>
      <c r="ADI131" s="78"/>
      <c r="ADJ131" s="78"/>
      <c r="ADK131" s="78"/>
      <c r="ADL131" s="78"/>
      <c r="ADM131" s="78"/>
      <c r="ADN131" s="78"/>
      <c r="ADO131" s="78"/>
      <c r="ADP131" s="78"/>
      <c r="ADQ131" s="78"/>
      <c r="ADR131" s="78"/>
      <c r="ADS131" s="78"/>
      <c r="ADT131" s="78"/>
      <c r="ADU131" s="78"/>
      <c r="ADV131" s="78"/>
      <c r="ADW131" s="78"/>
      <c r="ADX131" s="78"/>
      <c r="ADY131" s="78"/>
      <c r="ADZ131" s="78"/>
      <c r="AEA131" s="78"/>
      <c r="AEB131" s="78"/>
      <c r="AEC131" s="78"/>
      <c r="AED131" s="78"/>
      <c r="AEE131" s="78"/>
      <c r="AEF131" s="78"/>
      <c r="AEG131" s="78"/>
      <c r="AEH131" s="78"/>
      <c r="AEI131" s="78"/>
      <c r="AEJ131" s="78"/>
      <c r="AEK131" s="78"/>
      <c r="AEL131" s="78"/>
      <c r="AEM131" s="78"/>
      <c r="AEN131" s="78"/>
      <c r="AEO131" s="78"/>
      <c r="AEP131" s="78"/>
      <c r="AEQ131" s="78"/>
      <c r="AER131" s="78"/>
      <c r="AES131" s="78"/>
      <c r="AET131" s="78"/>
      <c r="AEU131" s="78"/>
      <c r="AEV131" s="78"/>
      <c r="AEW131" s="78"/>
      <c r="AEX131" s="78"/>
      <c r="AEY131" s="78"/>
      <c r="AEZ131" s="78"/>
      <c r="AFA131" s="78"/>
      <c r="AFB131" s="78"/>
      <c r="AFC131" s="78"/>
      <c r="AFD131" s="78"/>
      <c r="AFE131" s="78"/>
      <c r="AFF131" s="78"/>
      <c r="AFG131" s="78"/>
      <c r="AFH131" s="78"/>
      <c r="AFI131" s="78"/>
      <c r="AFJ131" s="78"/>
      <c r="AFK131" s="78"/>
      <c r="AFL131" s="78"/>
      <c r="AFM131" s="78"/>
      <c r="AFN131" s="78"/>
      <c r="AFO131" s="78"/>
      <c r="AFP131" s="78"/>
      <c r="AFQ131" s="78"/>
      <c r="AFR131" s="78"/>
      <c r="AFS131" s="78"/>
      <c r="AFT131" s="78"/>
      <c r="AFU131" s="78"/>
      <c r="AFV131" s="78"/>
      <c r="AFW131" s="78"/>
      <c r="AFX131" s="78"/>
      <c r="AFY131" s="78"/>
      <c r="AFZ131" s="78"/>
      <c r="AGA131" s="78"/>
      <c r="AGB131" s="78"/>
      <c r="AGC131" s="78"/>
      <c r="AGD131" s="78"/>
      <c r="AGE131" s="78"/>
      <c r="AGF131" s="78"/>
      <c r="AGG131" s="78"/>
      <c r="AGH131" s="78"/>
      <c r="AGI131" s="78"/>
      <c r="AGJ131" s="78"/>
      <c r="AGK131" s="78"/>
      <c r="AGL131" s="78"/>
      <c r="AGM131" s="78"/>
      <c r="AGN131" s="78"/>
      <c r="AGO131" s="78"/>
      <c r="AGP131" s="78"/>
      <c r="AGQ131" s="78"/>
      <c r="AGR131" s="78"/>
      <c r="AGS131" s="78"/>
      <c r="AGT131" s="78"/>
      <c r="AGU131" s="78"/>
      <c r="AGV131" s="78"/>
      <c r="AGW131" s="78"/>
      <c r="AGX131" s="78"/>
      <c r="AGY131" s="78"/>
      <c r="AGZ131" s="78"/>
      <c r="AHA131" s="78"/>
      <c r="AHB131" s="78"/>
      <c r="AHC131" s="78"/>
      <c r="AHD131" s="78"/>
      <c r="AHE131" s="78"/>
      <c r="AHF131" s="78"/>
      <c r="AHG131" s="78"/>
      <c r="AHH131" s="78"/>
      <c r="AHI131" s="78"/>
      <c r="AHJ131" s="78"/>
      <c r="AHK131" s="78"/>
      <c r="AHL131" s="78"/>
      <c r="AHM131" s="78"/>
      <c r="AHN131" s="78"/>
      <c r="AHO131" s="78"/>
      <c r="AHP131" s="78"/>
      <c r="AHQ131" s="78"/>
      <c r="AHR131" s="78"/>
      <c r="AHS131" s="78"/>
      <c r="AHT131" s="78"/>
      <c r="AHU131" s="78"/>
      <c r="AHV131" s="78"/>
      <c r="AHW131" s="78"/>
      <c r="AHX131" s="78"/>
      <c r="AHY131" s="78"/>
      <c r="AHZ131" s="78"/>
      <c r="AIA131" s="78"/>
      <c r="AIB131" s="78"/>
      <c r="AIC131" s="78"/>
      <c r="AID131" s="78"/>
      <c r="AIE131" s="78"/>
      <c r="AIF131" s="78"/>
      <c r="AIG131" s="78"/>
      <c r="AIH131" s="78"/>
      <c r="AII131" s="78"/>
      <c r="AIJ131" s="78"/>
      <c r="AIK131" s="78"/>
      <c r="AIL131" s="78"/>
      <c r="AIM131" s="78"/>
      <c r="AIN131" s="78"/>
      <c r="AIO131" s="78"/>
      <c r="AIP131" s="78"/>
      <c r="AIQ131" s="78"/>
      <c r="AIR131" s="78"/>
      <c r="AIS131" s="78"/>
      <c r="AIT131" s="78"/>
      <c r="AIU131" s="78"/>
      <c r="AIV131" s="78"/>
      <c r="AIW131" s="78"/>
      <c r="AIX131" s="78"/>
      <c r="AIY131" s="78"/>
      <c r="AIZ131" s="78"/>
      <c r="AJA131" s="78"/>
      <c r="AJB131" s="78"/>
      <c r="AJC131" s="78"/>
      <c r="AJD131" s="78"/>
      <c r="AJE131" s="78"/>
      <c r="AJF131" s="78"/>
      <c r="AJG131" s="78"/>
      <c r="AJH131" s="78"/>
      <c r="AJI131" s="78"/>
      <c r="AJJ131" s="78"/>
      <c r="AJK131" s="78"/>
      <c r="AJL131" s="78"/>
      <c r="AJM131" s="78"/>
      <c r="AJN131" s="78"/>
      <c r="AJO131" s="78"/>
      <c r="AJP131" s="78"/>
      <c r="AJQ131" s="78"/>
      <c r="AJR131" s="78"/>
      <c r="AJS131" s="78"/>
      <c r="AJT131" s="78"/>
      <c r="AJU131" s="78"/>
      <c r="AJV131" s="78"/>
      <c r="AJW131" s="78"/>
      <c r="AJX131" s="78"/>
      <c r="AJY131" s="78"/>
      <c r="AJZ131" s="78"/>
      <c r="AKA131" s="78"/>
      <c r="AKB131" s="78"/>
      <c r="AKC131" s="78"/>
      <c r="AKD131" s="78"/>
      <c r="AKE131" s="78"/>
      <c r="AKF131" s="78"/>
      <c r="AKG131" s="78"/>
      <c r="AKH131" s="78"/>
      <c r="AKI131" s="78"/>
      <c r="AKJ131" s="78"/>
      <c r="AKK131" s="78"/>
      <c r="AKL131" s="78"/>
      <c r="AKM131" s="78"/>
      <c r="AKN131" s="78"/>
      <c r="AKO131" s="78"/>
      <c r="AKP131" s="78"/>
      <c r="AKQ131" s="78"/>
      <c r="AKR131" s="78"/>
      <c r="AKS131" s="78"/>
      <c r="AKT131" s="78"/>
      <c r="AKU131" s="78"/>
      <c r="AKV131" s="78"/>
      <c r="AKW131" s="78"/>
      <c r="AKX131" s="78"/>
      <c r="AKY131" s="78"/>
      <c r="AKZ131" s="78"/>
      <c r="ALA131" s="78"/>
      <c r="ALB131" s="78"/>
      <c r="ALC131" s="78"/>
      <c r="ALD131" s="78"/>
      <c r="ALE131" s="78"/>
      <c r="ALF131" s="78"/>
      <c r="ALG131" s="78"/>
      <c r="ALH131" s="78"/>
      <c r="ALI131" s="78"/>
      <c r="ALJ131" s="78"/>
      <c r="ALK131" s="78"/>
      <c r="ALL131" s="78"/>
      <c r="ALM131" s="78"/>
      <c r="ALN131" s="78"/>
      <c r="ALO131" s="78"/>
      <c r="ALP131" s="78"/>
      <c r="ALQ131" s="78"/>
      <c r="ALR131" s="78"/>
      <c r="ALS131" s="78"/>
      <c r="ALT131" s="78"/>
      <c r="ALU131" s="78"/>
      <c r="ALV131" s="78"/>
      <c r="ALW131" s="78"/>
      <c r="ALX131" s="78"/>
      <c r="ALY131" s="78"/>
      <c r="ALZ131" s="78"/>
      <c r="AMA131" s="78"/>
      <c r="AMB131" s="78"/>
      <c r="AMC131" s="78"/>
      <c r="AMD131" s="78"/>
      <c r="AME131" s="78"/>
      <c r="AMF131" s="78"/>
      <c r="AMG131" s="78"/>
      <c r="AMH131" s="78"/>
      <c r="AMI131" s="78"/>
      <c r="AMJ131" s="78"/>
    </row>
    <row r="132" spans="1:1024" s="80" customFormat="1" ht="25.5" outlineLevel="1" x14ac:dyDescent="0.2">
      <c r="A132" s="286" t="s">
        <v>894</v>
      </c>
      <c r="B132" s="286" t="s">
        <v>595</v>
      </c>
      <c r="C132" s="286" t="s">
        <v>16</v>
      </c>
      <c r="D132" s="312" t="s">
        <v>596</v>
      </c>
      <c r="E132" s="294" t="s">
        <v>196</v>
      </c>
      <c r="F132" s="295">
        <v>54.08</v>
      </c>
      <c r="G132" s="544">
        <v>0</v>
      </c>
      <c r="H132" s="288">
        <f t="shared" si="39"/>
        <v>0</v>
      </c>
      <c r="I132" s="289">
        <f t="shared" si="40"/>
        <v>0</v>
      </c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  <c r="RN132" s="78"/>
      <c r="RO132" s="78"/>
      <c r="RP132" s="78"/>
      <c r="RQ132" s="78"/>
      <c r="RR132" s="78"/>
      <c r="RS132" s="78"/>
      <c r="RT132" s="78"/>
      <c r="RU132" s="78"/>
      <c r="RV132" s="78"/>
      <c r="RW132" s="78"/>
      <c r="RX132" s="78"/>
      <c r="RY132" s="78"/>
      <c r="RZ132" s="78"/>
      <c r="SA132" s="78"/>
      <c r="SB132" s="78"/>
      <c r="SC132" s="78"/>
      <c r="SD132" s="78"/>
      <c r="SE132" s="78"/>
      <c r="SF132" s="78"/>
      <c r="SG132" s="78"/>
      <c r="SH132" s="78"/>
      <c r="SI132" s="78"/>
      <c r="SJ132" s="78"/>
      <c r="SK132" s="78"/>
      <c r="SL132" s="78"/>
      <c r="SM132" s="78"/>
      <c r="SN132" s="78"/>
      <c r="SO132" s="78"/>
      <c r="SP132" s="78"/>
      <c r="SQ132" s="78"/>
      <c r="SR132" s="78"/>
      <c r="SS132" s="78"/>
      <c r="ST132" s="78"/>
      <c r="SU132" s="78"/>
      <c r="SV132" s="78"/>
      <c r="SW132" s="78"/>
      <c r="SX132" s="78"/>
      <c r="SY132" s="78"/>
      <c r="SZ132" s="78"/>
      <c r="TA132" s="78"/>
      <c r="TB132" s="78"/>
      <c r="TC132" s="78"/>
      <c r="TD132" s="78"/>
      <c r="TE132" s="78"/>
      <c r="TF132" s="78"/>
      <c r="TG132" s="78"/>
      <c r="TH132" s="78"/>
      <c r="TI132" s="78"/>
      <c r="TJ132" s="78"/>
      <c r="TK132" s="78"/>
      <c r="TL132" s="78"/>
      <c r="TM132" s="78"/>
      <c r="TN132" s="78"/>
      <c r="TO132" s="78"/>
      <c r="TP132" s="78"/>
      <c r="TQ132" s="78"/>
      <c r="TR132" s="78"/>
      <c r="TS132" s="78"/>
      <c r="TT132" s="78"/>
      <c r="TU132" s="78"/>
      <c r="TV132" s="78"/>
      <c r="TW132" s="78"/>
      <c r="TX132" s="78"/>
      <c r="TY132" s="78"/>
      <c r="TZ132" s="78"/>
      <c r="UA132" s="78"/>
      <c r="UB132" s="78"/>
      <c r="UC132" s="78"/>
      <c r="UD132" s="78"/>
      <c r="UE132" s="78"/>
      <c r="UF132" s="78"/>
      <c r="UG132" s="78"/>
      <c r="UH132" s="78"/>
      <c r="UI132" s="78"/>
      <c r="UJ132" s="78"/>
      <c r="UK132" s="78"/>
      <c r="UL132" s="78"/>
      <c r="UM132" s="78"/>
      <c r="UN132" s="78"/>
      <c r="UO132" s="78"/>
      <c r="UP132" s="78"/>
      <c r="UQ132" s="78"/>
      <c r="UR132" s="78"/>
      <c r="US132" s="78"/>
      <c r="UT132" s="78"/>
      <c r="UU132" s="78"/>
      <c r="UV132" s="78"/>
      <c r="UW132" s="78"/>
      <c r="UX132" s="78"/>
      <c r="UY132" s="78"/>
      <c r="UZ132" s="78"/>
      <c r="VA132" s="78"/>
      <c r="VB132" s="78"/>
      <c r="VC132" s="78"/>
      <c r="VD132" s="78"/>
      <c r="VE132" s="78"/>
      <c r="VF132" s="78"/>
      <c r="VG132" s="78"/>
      <c r="VH132" s="78"/>
      <c r="VI132" s="78"/>
      <c r="VJ132" s="78"/>
      <c r="VK132" s="78"/>
      <c r="VL132" s="78"/>
      <c r="VM132" s="78"/>
      <c r="VN132" s="78"/>
      <c r="VO132" s="78"/>
      <c r="VP132" s="78"/>
      <c r="VQ132" s="78"/>
      <c r="VR132" s="78"/>
      <c r="VS132" s="78"/>
      <c r="VT132" s="78"/>
      <c r="VU132" s="78"/>
      <c r="VV132" s="78"/>
      <c r="VW132" s="78"/>
      <c r="VX132" s="78"/>
      <c r="VY132" s="78"/>
      <c r="VZ132" s="78"/>
      <c r="WA132" s="78"/>
      <c r="WB132" s="78"/>
      <c r="WC132" s="78"/>
      <c r="WD132" s="78"/>
      <c r="WE132" s="78"/>
      <c r="WF132" s="78"/>
      <c r="WG132" s="78"/>
      <c r="WH132" s="78"/>
      <c r="WI132" s="78"/>
      <c r="WJ132" s="78"/>
      <c r="WK132" s="78"/>
      <c r="WL132" s="78"/>
      <c r="WM132" s="78"/>
      <c r="WN132" s="78"/>
      <c r="WO132" s="78"/>
      <c r="WP132" s="78"/>
      <c r="WQ132" s="78"/>
      <c r="WR132" s="78"/>
      <c r="WS132" s="78"/>
      <c r="WT132" s="78"/>
      <c r="WU132" s="78"/>
      <c r="WV132" s="78"/>
      <c r="WW132" s="78"/>
      <c r="WX132" s="78"/>
      <c r="WY132" s="78"/>
      <c r="WZ132" s="78"/>
      <c r="XA132" s="78"/>
      <c r="XB132" s="78"/>
      <c r="XC132" s="78"/>
      <c r="XD132" s="78"/>
      <c r="XE132" s="78"/>
      <c r="XF132" s="78"/>
      <c r="XG132" s="78"/>
      <c r="XH132" s="78"/>
      <c r="XI132" s="78"/>
      <c r="XJ132" s="78"/>
      <c r="XK132" s="78"/>
      <c r="XL132" s="78"/>
      <c r="XM132" s="78"/>
      <c r="XN132" s="78"/>
      <c r="XO132" s="78"/>
      <c r="XP132" s="78"/>
      <c r="XQ132" s="78"/>
      <c r="XR132" s="78"/>
      <c r="XS132" s="78"/>
      <c r="XT132" s="78"/>
      <c r="XU132" s="78"/>
      <c r="XV132" s="78"/>
      <c r="XW132" s="78"/>
      <c r="XX132" s="78"/>
      <c r="XY132" s="78"/>
      <c r="XZ132" s="78"/>
      <c r="YA132" s="78"/>
      <c r="YB132" s="78"/>
      <c r="YC132" s="78"/>
      <c r="YD132" s="78"/>
      <c r="YE132" s="78"/>
      <c r="YF132" s="78"/>
      <c r="YG132" s="78"/>
      <c r="YH132" s="78"/>
      <c r="YI132" s="78"/>
      <c r="YJ132" s="78"/>
      <c r="YK132" s="78"/>
      <c r="YL132" s="78"/>
      <c r="YM132" s="78"/>
      <c r="YN132" s="78"/>
      <c r="YO132" s="78"/>
      <c r="YP132" s="78"/>
      <c r="YQ132" s="78"/>
      <c r="YR132" s="78"/>
      <c r="YS132" s="78"/>
      <c r="YT132" s="78"/>
      <c r="YU132" s="78"/>
      <c r="YV132" s="78"/>
      <c r="YW132" s="78"/>
      <c r="YX132" s="78"/>
      <c r="YY132" s="78"/>
      <c r="YZ132" s="78"/>
      <c r="ZA132" s="78"/>
      <c r="ZB132" s="78"/>
      <c r="ZC132" s="78"/>
      <c r="ZD132" s="78"/>
      <c r="ZE132" s="78"/>
      <c r="ZF132" s="78"/>
      <c r="ZG132" s="78"/>
      <c r="ZH132" s="78"/>
      <c r="ZI132" s="78"/>
      <c r="ZJ132" s="78"/>
      <c r="ZK132" s="78"/>
      <c r="ZL132" s="78"/>
      <c r="ZM132" s="78"/>
      <c r="ZN132" s="78"/>
      <c r="ZO132" s="78"/>
      <c r="ZP132" s="78"/>
      <c r="ZQ132" s="78"/>
      <c r="ZR132" s="78"/>
      <c r="ZS132" s="78"/>
      <c r="ZT132" s="78"/>
      <c r="ZU132" s="78"/>
      <c r="ZV132" s="78"/>
      <c r="ZW132" s="78"/>
      <c r="ZX132" s="78"/>
      <c r="ZY132" s="78"/>
      <c r="ZZ132" s="78"/>
      <c r="AAA132" s="78"/>
      <c r="AAB132" s="78"/>
      <c r="AAC132" s="78"/>
      <c r="AAD132" s="78"/>
      <c r="AAE132" s="78"/>
      <c r="AAF132" s="78"/>
      <c r="AAG132" s="78"/>
      <c r="AAH132" s="78"/>
      <c r="AAI132" s="78"/>
      <c r="AAJ132" s="78"/>
      <c r="AAK132" s="78"/>
      <c r="AAL132" s="78"/>
      <c r="AAM132" s="78"/>
      <c r="AAN132" s="78"/>
      <c r="AAO132" s="78"/>
      <c r="AAP132" s="78"/>
      <c r="AAQ132" s="78"/>
      <c r="AAR132" s="78"/>
      <c r="AAS132" s="78"/>
      <c r="AAT132" s="78"/>
      <c r="AAU132" s="78"/>
      <c r="AAV132" s="78"/>
      <c r="AAW132" s="78"/>
      <c r="AAX132" s="78"/>
      <c r="AAY132" s="78"/>
      <c r="AAZ132" s="78"/>
      <c r="ABA132" s="78"/>
      <c r="ABB132" s="78"/>
      <c r="ABC132" s="78"/>
      <c r="ABD132" s="78"/>
      <c r="ABE132" s="78"/>
      <c r="ABF132" s="78"/>
      <c r="ABG132" s="78"/>
      <c r="ABH132" s="78"/>
      <c r="ABI132" s="78"/>
      <c r="ABJ132" s="78"/>
      <c r="ABK132" s="78"/>
      <c r="ABL132" s="78"/>
      <c r="ABM132" s="78"/>
      <c r="ABN132" s="78"/>
      <c r="ABO132" s="78"/>
      <c r="ABP132" s="78"/>
      <c r="ABQ132" s="78"/>
      <c r="ABR132" s="78"/>
      <c r="ABS132" s="78"/>
      <c r="ABT132" s="78"/>
      <c r="ABU132" s="78"/>
      <c r="ABV132" s="78"/>
      <c r="ABW132" s="78"/>
      <c r="ABX132" s="78"/>
      <c r="ABY132" s="78"/>
      <c r="ABZ132" s="78"/>
      <c r="ACA132" s="78"/>
      <c r="ACB132" s="78"/>
      <c r="ACC132" s="78"/>
      <c r="ACD132" s="78"/>
      <c r="ACE132" s="78"/>
      <c r="ACF132" s="78"/>
      <c r="ACG132" s="78"/>
      <c r="ACH132" s="78"/>
      <c r="ACI132" s="78"/>
      <c r="ACJ132" s="78"/>
      <c r="ACK132" s="78"/>
      <c r="ACL132" s="78"/>
      <c r="ACM132" s="78"/>
      <c r="ACN132" s="78"/>
      <c r="ACO132" s="78"/>
      <c r="ACP132" s="78"/>
      <c r="ACQ132" s="78"/>
      <c r="ACR132" s="78"/>
      <c r="ACS132" s="78"/>
      <c r="ACT132" s="78"/>
      <c r="ACU132" s="78"/>
      <c r="ACV132" s="78"/>
      <c r="ACW132" s="78"/>
      <c r="ACX132" s="78"/>
      <c r="ACY132" s="78"/>
      <c r="ACZ132" s="78"/>
      <c r="ADA132" s="78"/>
      <c r="ADB132" s="78"/>
      <c r="ADC132" s="78"/>
      <c r="ADD132" s="78"/>
      <c r="ADE132" s="78"/>
      <c r="ADF132" s="78"/>
      <c r="ADG132" s="78"/>
      <c r="ADH132" s="78"/>
      <c r="ADI132" s="78"/>
      <c r="ADJ132" s="78"/>
      <c r="ADK132" s="78"/>
      <c r="ADL132" s="78"/>
      <c r="ADM132" s="78"/>
      <c r="ADN132" s="78"/>
      <c r="ADO132" s="78"/>
      <c r="ADP132" s="78"/>
      <c r="ADQ132" s="78"/>
      <c r="ADR132" s="78"/>
      <c r="ADS132" s="78"/>
      <c r="ADT132" s="78"/>
      <c r="ADU132" s="78"/>
      <c r="ADV132" s="78"/>
      <c r="ADW132" s="78"/>
      <c r="ADX132" s="78"/>
      <c r="ADY132" s="78"/>
      <c r="ADZ132" s="78"/>
      <c r="AEA132" s="78"/>
      <c r="AEB132" s="78"/>
      <c r="AEC132" s="78"/>
      <c r="AED132" s="78"/>
      <c r="AEE132" s="78"/>
      <c r="AEF132" s="78"/>
      <c r="AEG132" s="78"/>
      <c r="AEH132" s="78"/>
      <c r="AEI132" s="78"/>
      <c r="AEJ132" s="78"/>
      <c r="AEK132" s="78"/>
      <c r="AEL132" s="78"/>
      <c r="AEM132" s="78"/>
      <c r="AEN132" s="78"/>
      <c r="AEO132" s="78"/>
      <c r="AEP132" s="78"/>
      <c r="AEQ132" s="78"/>
      <c r="AER132" s="78"/>
      <c r="AES132" s="78"/>
      <c r="AET132" s="78"/>
      <c r="AEU132" s="78"/>
      <c r="AEV132" s="78"/>
      <c r="AEW132" s="78"/>
      <c r="AEX132" s="78"/>
      <c r="AEY132" s="78"/>
      <c r="AEZ132" s="78"/>
      <c r="AFA132" s="78"/>
      <c r="AFB132" s="78"/>
      <c r="AFC132" s="78"/>
      <c r="AFD132" s="78"/>
      <c r="AFE132" s="78"/>
      <c r="AFF132" s="78"/>
      <c r="AFG132" s="78"/>
      <c r="AFH132" s="78"/>
      <c r="AFI132" s="78"/>
      <c r="AFJ132" s="78"/>
      <c r="AFK132" s="78"/>
      <c r="AFL132" s="78"/>
      <c r="AFM132" s="78"/>
      <c r="AFN132" s="78"/>
      <c r="AFO132" s="78"/>
      <c r="AFP132" s="78"/>
      <c r="AFQ132" s="78"/>
      <c r="AFR132" s="78"/>
      <c r="AFS132" s="78"/>
      <c r="AFT132" s="78"/>
      <c r="AFU132" s="78"/>
      <c r="AFV132" s="78"/>
      <c r="AFW132" s="78"/>
      <c r="AFX132" s="78"/>
      <c r="AFY132" s="78"/>
      <c r="AFZ132" s="78"/>
      <c r="AGA132" s="78"/>
      <c r="AGB132" s="78"/>
      <c r="AGC132" s="78"/>
      <c r="AGD132" s="78"/>
      <c r="AGE132" s="78"/>
      <c r="AGF132" s="78"/>
      <c r="AGG132" s="78"/>
      <c r="AGH132" s="78"/>
      <c r="AGI132" s="78"/>
      <c r="AGJ132" s="78"/>
      <c r="AGK132" s="78"/>
      <c r="AGL132" s="78"/>
      <c r="AGM132" s="78"/>
      <c r="AGN132" s="78"/>
      <c r="AGO132" s="78"/>
      <c r="AGP132" s="78"/>
      <c r="AGQ132" s="78"/>
      <c r="AGR132" s="78"/>
      <c r="AGS132" s="78"/>
      <c r="AGT132" s="78"/>
      <c r="AGU132" s="78"/>
      <c r="AGV132" s="78"/>
      <c r="AGW132" s="78"/>
      <c r="AGX132" s="78"/>
      <c r="AGY132" s="78"/>
      <c r="AGZ132" s="78"/>
      <c r="AHA132" s="78"/>
      <c r="AHB132" s="78"/>
      <c r="AHC132" s="78"/>
      <c r="AHD132" s="78"/>
      <c r="AHE132" s="78"/>
      <c r="AHF132" s="78"/>
      <c r="AHG132" s="78"/>
      <c r="AHH132" s="78"/>
      <c r="AHI132" s="78"/>
      <c r="AHJ132" s="78"/>
      <c r="AHK132" s="78"/>
      <c r="AHL132" s="78"/>
      <c r="AHM132" s="78"/>
      <c r="AHN132" s="78"/>
      <c r="AHO132" s="78"/>
      <c r="AHP132" s="78"/>
      <c r="AHQ132" s="78"/>
      <c r="AHR132" s="78"/>
      <c r="AHS132" s="78"/>
      <c r="AHT132" s="78"/>
      <c r="AHU132" s="78"/>
      <c r="AHV132" s="78"/>
      <c r="AHW132" s="78"/>
      <c r="AHX132" s="78"/>
      <c r="AHY132" s="78"/>
      <c r="AHZ132" s="78"/>
      <c r="AIA132" s="78"/>
      <c r="AIB132" s="78"/>
      <c r="AIC132" s="78"/>
      <c r="AID132" s="78"/>
      <c r="AIE132" s="78"/>
      <c r="AIF132" s="78"/>
      <c r="AIG132" s="78"/>
      <c r="AIH132" s="78"/>
      <c r="AII132" s="78"/>
      <c r="AIJ132" s="78"/>
      <c r="AIK132" s="78"/>
      <c r="AIL132" s="78"/>
      <c r="AIM132" s="78"/>
      <c r="AIN132" s="78"/>
      <c r="AIO132" s="78"/>
      <c r="AIP132" s="78"/>
      <c r="AIQ132" s="78"/>
      <c r="AIR132" s="78"/>
      <c r="AIS132" s="78"/>
      <c r="AIT132" s="78"/>
      <c r="AIU132" s="78"/>
      <c r="AIV132" s="78"/>
      <c r="AIW132" s="78"/>
      <c r="AIX132" s="78"/>
      <c r="AIY132" s="78"/>
      <c r="AIZ132" s="78"/>
      <c r="AJA132" s="78"/>
      <c r="AJB132" s="78"/>
      <c r="AJC132" s="78"/>
      <c r="AJD132" s="78"/>
      <c r="AJE132" s="78"/>
      <c r="AJF132" s="78"/>
      <c r="AJG132" s="78"/>
      <c r="AJH132" s="78"/>
      <c r="AJI132" s="78"/>
      <c r="AJJ132" s="78"/>
      <c r="AJK132" s="78"/>
      <c r="AJL132" s="78"/>
      <c r="AJM132" s="78"/>
      <c r="AJN132" s="78"/>
      <c r="AJO132" s="78"/>
      <c r="AJP132" s="78"/>
      <c r="AJQ132" s="78"/>
      <c r="AJR132" s="78"/>
      <c r="AJS132" s="78"/>
      <c r="AJT132" s="78"/>
      <c r="AJU132" s="78"/>
      <c r="AJV132" s="78"/>
      <c r="AJW132" s="78"/>
      <c r="AJX132" s="78"/>
      <c r="AJY132" s="78"/>
      <c r="AJZ132" s="78"/>
      <c r="AKA132" s="78"/>
      <c r="AKB132" s="78"/>
      <c r="AKC132" s="78"/>
      <c r="AKD132" s="78"/>
      <c r="AKE132" s="78"/>
      <c r="AKF132" s="78"/>
      <c r="AKG132" s="78"/>
      <c r="AKH132" s="78"/>
      <c r="AKI132" s="78"/>
      <c r="AKJ132" s="78"/>
      <c r="AKK132" s="78"/>
      <c r="AKL132" s="78"/>
      <c r="AKM132" s="78"/>
      <c r="AKN132" s="78"/>
      <c r="AKO132" s="78"/>
      <c r="AKP132" s="78"/>
      <c r="AKQ132" s="78"/>
      <c r="AKR132" s="78"/>
      <c r="AKS132" s="78"/>
      <c r="AKT132" s="78"/>
      <c r="AKU132" s="78"/>
      <c r="AKV132" s="78"/>
      <c r="AKW132" s="78"/>
      <c r="AKX132" s="78"/>
      <c r="AKY132" s="78"/>
      <c r="AKZ132" s="78"/>
      <c r="ALA132" s="78"/>
      <c r="ALB132" s="78"/>
      <c r="ALC132" s="78"/>
      <c r="ALD132" s="78"/>
      <c r="ALE132" s="78"/>
      <c r="ALF132" s="78"/>
      <c r="ALG132" s="78"/>
      <c r="ALH132" s="78"/>
      <c r="ALI132" s="78"/>
      <c r="ALJ132" s="78"/>
      <c r="ALK132" s="78"/>
      <c r="ALL132" s="78"/>
      <c r="ALM132" s="78"/>
      <c r="ALN132" s="78"/>
      <c r="ALO132" s="78"/>
      <c r="ALP132" s="78"/>
      <c r="ALQ132" s="78"/>
      <c r="ALR132" s="78"/>
      <c r="ALS132" s="78"/>
      <c r="ALT132" s="78"/>
      <c r="ALU132" s="78"/>
      <c r="ALV132" s="78"/>
      <c r="ALW132" s="78"/>
      <c r="ALX132" s="78"/>
      <c r="ALY132" s="78"/>
      <c r="ALZ132" s="78"/>
      <c r="AMA132" s="78"/>
      <c r="AMB132" s="78"/>
      <c r="AMC132" s="78"/>
      <c r="AMD132" s="78"/>
      <c r="AME132" s="78"/>
      <c r="AMF132" s="78"/>
      <c r="AMG132" s="78"/>
      <c r="AMH132" s="78"/>
      <c r="AMI132" s="78"/>
      <c r="AMJ132" s="78"/>
    </row>
    <row r="133" spans="1:1024" s="80" customFormat="1" outlineLevel="1" x14ac:dyDescent="0.2">
      <c r="A133" s="286" t="s">
        <v>895</v>
      </c>
      <c r="B133" s="286">
        <v>98505</v>
      </c>
      <c r="C133" s="286" t="s">
        <v>17</v>
      </c>
      <c r="D133" s="312" t="s">
        <v>1102</v>
      </c>
      <c r="E133" s="294" t="s">
        <v>196</v>
      </c>
      <c r="F133" s="295">
        <v>135.75</v>
      </c>
      <c r="G133" s="544">
        <v>0</v>
      </c>
      <c r="H133" s="288">
        <f t="shared" si="39"/>
        <v>0</v>
      </c>
      <c r="I133" s="289">
        <f t="shared" si="40"/>
        <v>0</v>
      </c>
      <c r="J133" s="78"/>
      <c r="K133" s="319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  <c r="RN133" s="78"/>
      <c r="RO133" s="78"/>
      <c r="RP133" s="78"/>
      <c r="RQ133" s="78"/>
      <c r="RR133" s="78"/>
      <c r="RS133" s="78"/>
      <c r="RT133" s="78"/>
      <c r="RU133" s="78"/>
      <c r="RV133" s="78"/>
      <c r="RW133" s="78"/>
      <c r="RX133" s="78"/>
      <c r="RY133" s="78"/>
      <c r="RZ133" s="78"/>
      <c r="SA133" s="78"/>
      <c r="SB133" s="78"/>
      <c r="SC133" s="78"/>
      <c r="SD133" s="78"/>
      <c r="SE133" s="78"/>
      <c r="SF133" s="78"/>
      <c r="SG133" s="78"/>
      <c r="SH133" s="78"/>
      <c r="SI133" s="78"/>
      <c r="SJ133" s="78"/>
      <c r="SK133" s="78"/>
      <c r="SL133" s="78"/>
      <c r="SM133" s="78"/>
      <c r="SN133" s="78"/>
      <c r="SO133" s="78"/>
      <c r="SP133" s="78"/>
      <c r="SQ133" s="78"/>
      <c r="SR133" s="78"/>
      <c r="SS133" s="78"/>
      <c r="ST133" s="78"/>
      <c r="SU133" s="78"/>
      <c r="SV133" s="78"/>
      <c r="SW133" s="78"/>
      <c r="SX133" s="78"/>
      <c r="SY133" s="78"/>
      <c r="SZ133" s="78"/>
      <c r="TA133" s="78"/>
      <c r="TB133" s="78"/>
      <c r="TC133" s="78"/>
      <c r="TD133" s="78"/>
      <c r="TE133" s="78"/>
      <c r="TF133" s="78"/>
      <c r="TG133" s="78"/>
      <c r="TH133" s="78"/>
      <c r="TI133" s="78"/>
      <c r="TJ133" s="78"/>
      <c r="TK133" s="78"/>
      <c r="TL133" s="78"/>
      <c r="TM133" s="78"/>
      <c r="TN133" s="78"/>
      <c r="TO133" s="78"/>
      <c r="TP133" s="78"/>
      <c r="TQ133" s="78"/>
      <c r="TR133" s="78"/>
      <c r="TS133" s="78"/>
      <c r="TT133" s="78"/>
      <c r="TU133" s="78"/>
      <c r="TV133" s="78"/>
      <c r="TW133" s="78"/>
      <c r="TX133" s="78"/>
      <c r="TY133" s="78"/>
      <c r="TZ133" s="78"/>
      <c r="UA133" s="78"/>
      <c r="UB133" s="78"/>
      <c r="UC133" s="78"/>
      <c r="UD133" s="78"/>
      <c r="UE133" s="78"/>
      <c r="UF133" s="78"/>
      <c r="UG133" s="78"/>
      <c r="UH133" s="78"/>
      <c r="UI133" s="78"/>
      <c r="UJ133" s="78"/>
      <c r="UK133" s="78"/>
      <c r="UL133" s="78"/>
      <c r="UM133" s="78"/>
      <c r="UN133" s="78"/>
      <c r="UO133" s="78"/>
      <c r="UP133" s="78"/>
      <c r="UQ133" s="78"/>
      <c r="UR133" s="78"/>
      <c r="US133" s="78"/>
      <c r="UT133" s="78"/>
      <c r="UU133" s="78"/>
      <c r="UV133" s="78"/>
      <c r="UW133" s="78"/>
      <c r="UX133" s="78"/>
      <c r="UY133" s="78"/>
      <c r="UZ133" s="78"/>
      <c r="VA133" s="78"/>
      <c r="VB133" s="78"/>
      <c r="VC133" s="78"/>
      <c r="VD133" s="78"/>
      <c r="VE133" s="78"/>
      <c r="VF133" s="78"/>
      <c r="VG133" s="78"/>
      <c r="VH133" s="78"/>
      <c r="VI133" s="78"/>
      <c r="VJ133" s="78"/>
      <c r="VK133" s="78"/>
      <c r="VL133" s="78"/>
      <c r="VM133" s="78"/>
      <c r="VN133" s="78"/>
      <c r="VO133" s="78"/>
      <c r="VP133" s="78"/>
      <c r="VQ133" s="78"/>
      <c r="VR133" s="78"/>
      <c r="VS133" s="78"/>
      <c r="VT133" s="78"/>
      <c r="VU133" s="78"/>
      <c r="VV133" s="78"/>
      <c r="VW133" s="78"/>
      <c r="VX133" s="78"/>
      <c r="VY133" s="78"/>
      <c r="VZ133" s="78"/>
      <c r="WA133" s="78"/>
      <c r="WB133" s="78"/>
      <c r="WC133" s="78"/>
      <c r="WD133" s="78"/>
      <c r="WE133" s="78"/>
      <c r="WF133" s="78"/>
      <c r="WG133" s="78"/>
      <c r="WH133" s="78"/>
      <c r="WI133" s="78"/>
      <c r="WJ133" s="78"/>
      <c r="WK133" s="78"/>
      <c r="WL133" s="78"/>
      <c r="WM133" s="78"/>
      <c r="WN133" s="78"/>
      <c r="WO133" s="78"/>
      <c r="WP133" s="78"/>
      <c r="WQ133" s="78"/>
      <c r="WR133" s="78"/>
      <c r="WS133" s="78"/>
      <c r="WT133" s="78"/>
      <c r="WU133" s="78"/>
      <c r="WV133" s="78"/>
      <c r="WW133" s="78"/>
      <c r="WX133" s="78"/>
      <c r="WY133" s="78"/>
      <c r="WZ133" s="78"/>
      <c r="XA133" s="78"/>
      <c r="XB133" s="78"/>
      <c r="XC133" s="78"/>
      <c r="XD133" s="78"/>
      <c r="XE133" s="78"/>
      <c r="XF133" s="78"/>
      <c r="XG133" s="78"/>
      <c r="XH133" s="78"/>
      <c r="XI133" s="78"/>
      <c r="XJ133" s="78"/>
      <c r="XK133" s="78"/>
      <c r="XL133" s="78"/>
      <c r="XM133" s="78"/>
      <c r="XN133" s="78"/>
      <c r="XO133" s="78"/>
      <c r="XP133" s="78"/>
      <c r="XQ133" s="78"/>
      <c r="XR133" s="78"/>
      <c r="XS133" s="78"/>
      <c r="XT133" s="78"/>
      <c r="XU133" s="78"/>
      <c r="XV133" s="78"/>
      <c r="XW133" s="78"/>
      <c r="XX133" s="78"/>
      <c r="XY133" s="78"/>
      <c r="XZ133" s="78"/>
      <c r="YA133" s="78"/>
      <c r="YB133" s="78"/>
      <c r="YC133" s="78"/>
      <c r="YD133" s="78"/>
      <c r="YE133" s="78"/>
      <c r="YF133" s="78"/>
      <c r="YG133" s="78"/>
      <c r="YH133" s="78"/>
      <c r="YI133" s="78"/>
      <c r="YJ133" s="78"/>
      <c r="YK133" s="78"/>
      <c r="YL133" s="78"/>
      <c r="YM133" s="78"/>
      <c r="YN133" s="78"/>
      <c r="YO133" s="78"/>
      <c r="YP133" s="78"/>
      <c r="YQ133" s="78"/>
      <c r="YR133" s="78"/>
      <c r="YS133" s="78"/>
      <c r="YT133" s="78"/>
      <c r="YU133" s="78"/>
      <c r="YV133" s="78"/>
      <c r="YW133" s="78"/>
      <c r="YX133" s="78"/>
      <c r="YY133" s="78"/>
      <c r="YZ133" s="78"/>
      <c r="ZA133" s="78"/>
      <c r="ZB133" s="78"/>
      <c r="ZC133" s="78"/>
      <c r="ZD133" s="78"/>
      <c r="ZE133" s="78"/>
      <c r="ZF133" s="78"/>
      <c r="ZG133" s="78"/>
      <c r="ZH133" s="78"/>
      <c r="ZI133" s="78"/>
      <c r="ZJ133" s="78"/>
      <c r="ZK133" s="78"/>
      <c r="ZL133" s="78"/>
      <c r="ZM133" s="78"/>
      <c r="ZN133" s="78"/>
      <c r="ZO133" s="78"/>
      <c r="ZP133" s="78"/>
      <c r="ZQ133" s="78"/>
      <c r="ZR133" s="78"/>
      <c r="ZS133" s="78"/>
      <c r="ZT133" s="78"/>
      <c r="ZU133" s="78"/>
      <c r="ZV133" s="78"/>
      <c r="ZW133" s="78"/>
      <c r="ZX133" s="78"/>
      <c r="ZY133" s="78"/>
      <c r="ZZ133" s="78"/>
      <c r="AAA133" s="78"/>
      <c r="AAB133" s="78"/>
      <c r="AAC133" s="78"/>
      <c r="AAD133" s="78"/>
      <c r="AAE133" s="78"/>
      <c r="AAF133" s="78"/>
      <c r="AAG133" s="78"/>
      <c r="AAH133" s="78"/>
      <c r="AAI133" s="78"/>
      <c r="AAJ133" s="78"/>
      <c r="AAK133" s="78"/>
      <c r="AAL133" s="78"/>
      <c r="AAM133" s="78"/>
      <c r="AAN133" s="78"/>
      <c r="AAO133" s="78"/>
      <c r="AAP133" s="78"/>
      <c r="AAQ133" s="78"/>
      <c r="AAR133" s="78"/>
      <c r="AAS133" s="78"/>
      <c r="AAT133" s="78"/>
      <c r="AAU133" s="78"/>
      <c r="AAV133" s="78"/>
      <c r="AAW133" s="78"/>
      <c r="AAX133" s="78"/>
      <c r="AAY133" s="78"/>
      <c r="AAZ133" s="78"/>
      <c r="ABA133" s="78"/>
      <c r="ABB133" s="78"/>
      <c r="ABC133" s="78"/>
      <c r="ABD133" s="78"/>
      <c r="ABE133" s="78"/>
      <c r="ABF133" s="78"/>
      <c r="ABG133" s="78"/>
      <c r="ABH133" s="78"/>
      <c r="ABI133" s="78"/>
      <c r="ABJ133" s="78"/>
      <c r="ABK133" s="78"/>
      <c r="ABL133" s="78"/>
      <c r="ABM133" s="78"/>
      <c r="ABN133" s="78"/>
      <c r="ABO133" s="78"/>
      <c r="ABP133" s="78"/>
      <c r="ABQ133" s="78"/>
      <c r="ABR133" s="78"/>
      <c r="ABS133" s="78"/>
      <c r="ABT133" s="78"/>
      <c r="ABU133" s="78"/>
      <c r="ABV133" s="78"/>
      <c r="ABW133" s="78"/>
      <c r="ABX133" s="78"/>
      <c r="ABY133" s="78"/>
      <c r="ABZ133" s="78"/>
      <c r="ACA133" s="78"/>
      <c r="ACB133" s="78"/>
      <c r="ACC133" s="78"/>
      <c r="ACD133" s="78"/>
      <c r="ACE133" s="78"/>
      <c r="ACF133" s="78"/>
      <c r="ACG133" s="78"/>
      <c r="ACH133" s="78"/>
      <c r="ACI133" s="78"/>
      <c r="ACJ133" s="78"/>
      <c r="ACK133" s="78"/>
      <c r="ACL133" s="78"/>
      <c r="ACM133" s="78"/>
      <c r="ACN133" s="78"/>
      <c r="ACO133" s="78"/>
      <c r="ACP133" s="78"/>
      <c r="ACQ133" s="78"/>
      <c r="ACR133" s="78"/>
      <c r="ACS133" s="78"/>
      <c r="ACT133" s="78"/>
      <c r="ACU133" s="78"/>
      <c r="ACV133" s="78"/>
      <c r="ACW133" s="78"/>
      <c r="ACX133" s="78"/>
      <c r="ACY133" s="78"/>
      <c r="ACZ133" s="78"/>
      <c r="ADA133" s="78"/>
      <c r="ADB133" s="78"/>
      <c r="ADC133" s="78"/>
      <c r="ADD133" s="78"/>
      <c r="ADE133" s="78"/>
      <c r="ADF133" s="78"/>
      <c r="ADG133" s="78"/>
      <c r="ADH133" s="78"/>
      <c r="ADI133" s="78"/>
      <c r="ADJ133" s="78"/>
      <c r="ADK133" s="78"/>
      <c r="ADL133" s="78"/>
      <c r="ADM133" s="78"/>
      <c r="ADN133" s="78"/>
      <c r="ADO133" s="78"/>
      <c r="ADP133" s="78"/>
      <c r="ADQ133" s="78"/>
      <c r="ADR133" s="78"/>
      <c r="ADS133" s="78"/>
      <c r="ADT133" s="78"/>
      <c r="ADU133" s="78"/>
      <c r="ADV133" s="78"/>
      <c r="ADW133" s="78"/>
      <c r="ADX133" s="78"/>
      <c r="ADY133" s="78"/>
      <c r="ADZ133" s="78"/>
      <c r="AEA133" s="78"/>
      <c r="AEB133" s="78"/>
      <c r="AEC133" s="78"/>
      <c r="AED133" s="78"/>
      <c r="AEE133" s="78"/>
      <c r="AEF133" s="78"/>
      <c r="AEG133" s="78"/>
      <c r="AEH133" s="78"/>
      <c r="AEI133" s="78"/>
      <c r="AEJ133" s="78"/>
      <c r="AEK133" s="78"/>
      <c r="AEL133" s="78"/>
      <c r="AEM133" s="78"/>
      <c r="AEN133" s="78"/>
      <c r="AEO133" s="78"/>
      <c r="AEP133" s="78"/>
      <c r="AEQ133" s="78"/>
      <c r="AER133" s="78"/>
      <c r="AES133" s="78"/>
      <c r="AET133" s="78"/>
      <c r="AEU133" s="78"/>
      <c r="AEV133" s="78"/>
      <c r="AEW133" s="78"/>
      <c r="AEX133" s="78"/>
      <c r="AEY133" s="78"/>
      <c r="AEZ133" s="78"/>
      <c r="AFA133" s="78"/>
      <c r="AFB133" s="78"/>
      <c r="AFC133" s="78"/>
      <c r="AFD133" s="78"/>
      <c r="AFE133" s="78"/>
      <c r="AFF133" s="78"/>
      <c r="AFG133" s="78"/>
      <c r="AFH133" s="78"/>
      <c r="AFI133" s="78"/>
      <c r="AFJ133" s="78"/>
      <c r="AFK133" s="78"/>
      <c r="AFL133" s="78"/>
      <c r="AFM133" s="78"/>
      <c r="AFN133" s="78"/>
      <c r="AFO133" s="78"/>
      <c r="AFP133" s="78"/>
      <c r="AFQ133" s="78"/>
      <c r="AFR133" s="78"/>
      <c r="AFS133" s="78"/>
      <c r="AFT133" s="78"/>
      <c r="AFU133" s="78"/>
      <c r="AFV133" s="78"/>
      <c r="AFW133" s="78"/>
      <c r="AFX133" s="78"/>
      <c r="AFY133" s="78"/>
      <c r="AFZ133" s="78"/>
      <c r="AGA133" s="78"/>
      <c r="AGB133" s="78"/>
      <c r="AGC133" s="78"/>
      <c r="AGD133" s="78"/>
      <c r="AGE133" s="78"/>
      <c r="AGF133" s="78"/>
      <c r="AGG133" s="78"/>
      <c r="AGH133" s="78"/>
      <c r="AGI133" s="78"/>
      <c r="AGJ133" s="78"/>
      <c r="AGK133" s="78"/>
      <c r="AGL133" s="78"/>
      <c r="AGM133" s="78"/>
      <c r="AGN133" s="78"/>
      <c r="AGO133" s="78"/>
      <c r="AGP133" s="78"/>
      <c r="AGQ133" s="78"/>
      <c r="AGR133" s="78"/>
      <c r="AGS133" s="78"/>
      <c r="AGT133" s="78"/>
      <c r="AGU133" s="78"/>
      <c r="AGV133" s="78"/>
      <c r="AGW133" s="78"/>
      <c r="AGX133" s="78"/>
      <c r="AGY133" s="78"/>
      <c r="AGZ133" s="78"/>
      <c r="AHA133" s="78"/>
      <c r="AHB133" s="78"/>
      <c r="AHC133" s="78"/>
      <c r="AHD133" s="78"/>
      <c r="AHE133" s="78"/>
      <c r="AHF133" s="78"/>
      <c r="AHG133" s="78"/>
      <c r="AHH133" s="78"/>
      <c r="AHI133" s="78"/>
      <c r="AHJ133" s="78"/>
      <c r="AHK133" s="78"/>
      <c r="AHL133" s="78"/>
      <c r="AHM133" s="78"/>
      <c r="AHN133" s="78"/>
      <c r="AHO133" s="78"/>
      <c r="AHP133" s="78"/>
      <c r="AHQ133" s="78"/>
      <c r="AHR133" s="78"/>
      <c r="AHS133" s="78"/>
      <c r="AHT133" s="78"/>
      <c r="AHU133" s="78"/>
      <c r="AHV133" s="78"/>
      <c r="AHW133" s="78"/>
      <c r="AHX133" s="78"/>
      <c r="AHY133" s="78"/>
      <c r="AHZ133" s="78"/>
      <c r="AIA133" s="78"/>
      <c r="AIB133" s="78"/>
      <c r="AIC133" s="78"/>
      <c r="AID133" s="78"/>
      <c r="AIE133" s="78"/>
      <c r="AIF133" s="78"/>
      <c r="AIG133" s="78"/>
      <c r="AIH133" s="78"/>
      <c r="AII133" s="78"/>
      <c r="AIJ133" s="78"/>
      <c r="AIK133" s="78"/>
      <c r="AIL133" s="78"/>
      <c r="AIM133" s="78"/>
      <c r="AIN133" s="78"/>
      <c r="AIO133" s="78"/>
      <c r="AIP133" s="78"/>
      <c r="AIQ133" s="78"/>
      <c r="AIR133" s="78"/>
      <c r="AIS133" s="78"/>
      <c r="AIT133" s="78"/>
      <c r="AIU133" s="78"/>
      <c r="AIV133" s="78"/>
      <c r="AIW133" s="78"/>
      <c r="AIX133" s="78"/>
      <c r="AIY133" s="78"/>
      <c r="AIZ133" s="78"/>
      <c r="AJA133" s="78"/>
      <c r="AJB133" s="78"/>
      <c r="AJC133" s="78"/>
      <c r="AJD133" s="78"/>
      <c r="AJE133" s="78"/>
      <c r="AJF133" s="78"/>
      <c r="AJG133" s="78"/>
      <c r="AJH133" s="78"/>
      <c r="AJI133" s="78"/>
      <c r="AJJ133" s="78"/>
      <c r="AJK133" s="78"/>
      <c r="AJL133" s="78"/>
      <c r="AJM133" s="78"/>
      <c r="AJN133" s="78"/>
      <c r="AJO133" s="78"/>
      <c r="AJP133" s="78"/>
      <c r="AJQ133" s="78"/>
      <c r="AJR133" s="78"/>
      <c r="AJS133" s="78"/>
      <c r="AJT133" s="78"/>
      <c r="AJU133" s="78"/>
      <c r="AJV133" s="78"/>
      <c r="AJW133" s="78"/>
      <c r="AJX133" s="78"/>
      <c r="AJY133" s="78"/>
      <c r="AJZ133" s="78"/>
      <c r="AKA133" s="78"/>
      <c r="AKB133" s="78"/>
      <c r="AKC133" s="78"/>
      <c r="AKD133" s="78"/>
      <c r="AKE133" s="78"/>
      <c r="AKF133" s="78"/>
      <c r="AKG133" s="78"/>
      <c r="AKH133" s="78"/>
      <c r="AKI133" s="78"/>
      <c r="AKJ133" s="78"/>
      <c r="AKK133" s="78"/>
      <c r="AKL133" s="78"/>
      <c r="AKM133" s="78"/>
      <c r="AKN133" s="78"/>
      <c r="AKO133" s="78"/>
      <c r="AKP133" s="78"/>
      <c r="AKQ133" s="78"/>
      <c r="AKR133" s="78"/>
      <c r="AKS133" s="78"/>
      <c r="AKT133" s="78"/>
      <c r="AKU133" s="78"/>
      <c r="AKV133" s="78"/>
      <c r="AKW133" s="78"/>
      <c r="AKX133" s="78"/>
      <c r="AKY133" s="78"/>
      <c r="AKZ133" s="78"/>
      <c r="ALA133" s="78"/>
      <c r="ALB133" s="78"/>
      <c r="ALC133" s="78"/>
      <c r="ALD133" s="78"/>
      <c r="ALE133" s="78"/>
      <c r="ALF133" s="78"/>
      <c r="ALG133" s="78"/>
      <c r="ALH133" s="78"/>
      <c r="ALI133" s="78"/>
      <c r="ALJ133" s="78"/>
      <c r="ALK133" s="78"/>
      <c r="ALL133" s="78"/>
      <c r="ALM133" s="78"/>
      <c r="ALN133" s="78"/>
      <c r="ALO133" s="78"/>
      <c r="ALP133" s="78"/>
      <c r="ALQ133" s="78"/>
      <c r="ALR133" s="78"/>
      <c r="ALS133" s="78"/>
      <c r="ALT133" s="78"/>
      <c r="ALU133" s="78"/>
      <c r="ALV133" s="78"/>
      <c r="ALW133" s="78"/>
      <c r="ALX133" s="78"/>
      <c r="ALY133" s="78"/>
      <c r="ALZ133" s="78"/>
      <c r="AMA133" s="78"/>
      <c r="AMB133" s="78"/>
      <c r="AMC133" s="78"/>
      <c r="AMD133" s="78"/>
      <c r="AME133" s="78"/>
      <c r="AMF133" s="78"/>
      <c r="AMG133" s="78"/>
      <c r="AMH133" s="78"/>
      <c r="AMI133" s="78"/>
      <c r="AMJ133" s="78"/>
    </row>
    <row r="134" spans="1:1024" s="80" customFormat="1" ht="29.25" customHeight="1" outlineLevel="1" x14ac:dyDescent="0.2">
      <c r="A134" s="286" t="s">
        <v>896</v>
      </c>
      <c r="B134" s="286" t="s">
        <v>1100</v>
      </c>
      <c r="C134" s="286" t="s">
        <v>14</v>
      </c>
      <c r="D134" s="312" t="s">
        <v>1101</v>
      </c>
      <c r="E134" s="294" t="s">
        <v>196</v>
      </c>
      <c r="F134" s="295">
        <v>87.8</v>
      </c>
      <c r="G134" s="544">
        <v>0</v>
      </c>
      <c r="H134" s="288">
        <f t="shared" si="39"/>
        <v>0</v>
      </c>
      <c r="I134" s="289">
        <f t="shared" si="40"/>
        <v>0</v>
      </c>
      <c r="J134" s="78"/>
      <c r="K134" s="319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  <c r="IW134" s="78"/>
      <c r="IX134" s="78"/>
      <c r="IY134" s="78"/>
      <c r="IZ134" s="78"/>
      <c r="JA134" s="78"/>
      <c r="JB134" s="78"/>
      <c r="JC134" s="78"/>
      <c r="JD134" s="78"/>
      <c r="JE134" s="78"/>
      <c r="JF134" s="78"/>
      <c r="JG134" s="78"/>
      <c r="JH134" s="78"/>
      <c r="JI134" s="78"/>
      <c r="JJ134" s="78"/>
      <c r="JK134" s="78"/>
      <c r="JL134" s="78"/>
      <c r="JM134" s="78"/>
      <c r="JN134" s="78"/>
      <c r="JO134" s="78"/>
      <c r="JP134" s="78"/>
      <c r="JQ134" s="78"/>
      <c r="JR134" s="78"/>
      <c r="JS134" s="78"/>
      <c r="JT134" s="78"/>
      <c r="JU134" s="78"/>
      <c r="JV134" s="78"/>
      <c r="JW134" s="78"/>
      <c r="JX134" s="78"/>
      <c r="JY134" s="78"/>
      <c r="JZ134" s="78"/>
      <c r="KA134" s="78"/>
      <c r="KB134" s="78"/>
      <c r="KC134" s="78"/>
      <c r="KD134" s="78"/>
      <c r="KE134" s="78"/>
      <c r="KF134" s="78"/>
      <c r="KG134" s="78"/>
      <c r="KH134" s="78"/>
      <c r="KI134" s="78"/>
      <c r="KJ134" s="78"/>
      <c r="KK134" s="78"/>
      <c r="KL134" s="78"/>
      <c r="KM134" s="78"/>
      <c r="KN134" s="78"/>
      <c r="KO134" s="78"/>
      <c r="KP134" s="78"/>
      <c r="KQ134" s="78"/>
      <c r="KR134" s="78"/>
      <c r="KS134" s="78"/>
      <c r="KT134" s="78"/>
      <c r="KU134" s="78"/>
      <c r="KV134" s="78"/>
      <c r="KW134" s="78"/>
      <c r="KX134" s="78"/>
      <c r="KY134" s="78"/>
      <c r="KZ134" s="78"/>
      <c r="LA134" s="78"/>
      <c r="LB134" s="78"/>
      <c r="LC134" s="78"/>
      <c r="LD134" s="78"/>
      <c r="LE134" s="78"/>
      <c r="LF134" s="78"/>
      <c r="LG134" s="78"/>
      <c r="LH134" s="78"/>
      <c r="LI134" s="78"/>
      <c r="LJ134" s="78"/>
      <c r="LK134" s="78"/>
      <c r="LL134" s="78"/>
      <c r="LM134" s="78"/>
      <c r="LN134" s="78"/>
      <c r="LO134" s="78"/>
      <c r="LP134" s="78"/>
      <c r="LQ134" s="78"/>
      <c r="LR134" s="78"/>
      <c r="LS134" s="78"/>
      <c r="LT134" s="78"/>
      <c r="LU134" s="78"/>
      <c r="LV134" s="78"/>
      <c r="LW134" s="78"/>
      <c r="LX134" s="78"/>
      <c r="LY134" s="78"/>
      <c r="LZ134" s="78"/>
      <c r="MA134" s="78"/>
      <c r="MB134" s="78"/>
      <c r="MC134" s="78"/>
      <c r="MD134" s="78"/>
      <c r="ME134" s="78"/>
      <c r="MF134" s="78"/>
      <c r="MG134" s="78"/>
      <c r="MH134" s="78"/>
      <c r="MI134" s="78"/>
      <c r="MJ134" s="78"/>
      <c r="MK134" s="78"/>
      <c r="ML134" s="78"/>
      <c r="MM134" s="78"/>
      <c r="MN134" s="78"/>
      <c r="MO134" s="78"/>
      <c r="MP134" s="78"/>
      <c r="MQ134" s="78"/>
      <c r="MR134" s="78"/>
      <c r="MS134" s="78"/>
      <c r="MT134" s="78"/>
      <c r="MU134" s="78"/>
      <c r="MV134" s="78"/>
      <c r="MW134" s="78"/>
      <c r="MX134" s="78"/>
      <c r="MY134" s="78"/>
      <c r="MZ134" s="78"/>
      <c r="NA134" s="78"/>
      <c r="NB134" s="78"/>
      <c r="NC134" s="78"/>
      <c r="ND134" s="78"/>
      <c r="NE134" s="78"/>
      <c r="NF134" s="78"/>
      <c r="NG134" s="78"/>
      <c r="NH134" s="78"/>
      <c r="NI134" s="78"/>
      <c r="NJ134" s="78"/>
      <c r="NK134" s="78"/>
      <c r="NL134" s="78"/>
      <c r="NM134" s="78"/>
      <c r="NN134" s="78"/>
      <c r="NO134" s="78"/>
      <c r="NP134" s="78"/>
      <c r="NQ134" s="78"/>
      <c r="NR134" s="78"/>
      <c r="NS134" s="78"/>
      <c r="NT134" s="78"/>
      <c r="NU134" s="78"/>
      <c r="NV134" s="78"/>
      <c r="NW134" s="78"/>
      <c r="NX134" s="78"/>
      <c r="NY134" s="78"/>
      <c r="NZ134" s="78"/>
      <c r="OA134" s="78"/>
      <c r="OB134" s="78"/>
      <c r="OC134" s="78"/>
      <c r="OD134" s="78"/>
      <c r="OE134" s="78"/>
      <c r="OF134" s="78"/>
      <c r="OG134" s="78"/>
      <c r="OH134" s="78"/>
      <c r="OI134" s="78"/>
      <c r="OJ134" s="78"/>
      <c r="OK134" s="78"/>
      <c r="OL134" s="78"/>
      <c r="OM134" s="78"/>
      <c r="ON134" s="78"/>
      <c r="OO134" s="78"/>
      <c r="OP134" s="78"/>
      <c r="OQ134" s="78"/>
      <c r="OR134" s="78"/>
      <c r="OS134" s="78"/>
      <c r="OT134" s="78"/>
      <c r="OU134" s="78"/>
      <c r="OV134" s="78"/>
      <c r="OW134" s="78"/>
      <c r="OX134" s="78"/>
      <c r="OY134" s="78"/>
      <c r="OZ134" s="78"/>
      <c r="PA134" s="78"/>
      <c r="PB134" s="78"/>
      <c r="PC134" s="78"/>
      <c r="PD134" s="78"/>
      <c r="PE134" s="78"/>
      <c r="PF134" s="78"/>
      <c r="PG134" s="78"/>
      <c r="PH134" s="78"/>
      <c r="PI134" s="78"/>
      <c r="PJ134" s="78"/>
      <c r="PK134" s="78"/>
      <c r="PL134" s="78"/>
      <c r="PM134" s="78"/>
      <c r="PN134" s="78"/>
      <c r="PO134" s="78"/>
      <c r="PP134" s="78"/>
      <c r="PQ134" s="78"/>
      <c r="PR134" s="78"/>
      <c r="PS134" s="78"/>
      <c r="PT134" s="78"/>
      <c r="PU134" s="78"/>
      <c r="PV134" s="78"/>
      <c r="PW134" s="78"/>
      <c r="PX134" s="78"/>
      <c r="PY134" s="78"/>
      <c r="PZ134" s="78"/>
      <c r="QA134" s="78"/>
      <c r="QB134" s="78"/>
      <c r="QC134" s="78"/>
      <c r="QD134" s="78"/>
      <c r="QE134" s="78"/>
      <c r="QF134" s="78"/>
      <c r="QG134" s="78"/>
      <c r="QH134" s="78"/>
      <c r="QI134" s="78"/>
      <c r="QJ134" s="78"/>
      <c r="QK134" s="78"/>
      <c r="QL134" s="78"/>
      <c r="QM134" s="78"/>
      <c r="QN134" s="78"/>
      <c r="QO134" s="78"/>
      <c r="QP134" s="78"/>
      <c r="QQ134" s="78"/>
      <c r="QR134" s="78"/>
      <c r="QS134" s="78"/>
      <c r="QT134" s="78"/>
      <c r="QU134" s="78"/>
      <c r="QV134" s="78"/>
      <c r="QW134" s="78"/>
      <c r="QX134" s="78"/>
      <c r="QY134" s="78"/>
      <c r="QZ134" s="78"/>
      <c r="RA134" s="78"/>
      <c r="RB134" s="78"/>
      <c r="RC134" s="78"/>
      <c r="RD134" s="78"/>
      <c r="RE134" s="78"/>
      <c r="RF134" s="78"/>
      <c r="RG134" s="78"/>
      <c r="RH134" s="78"/>
      <c r="RI134" s="78"/>
      <c r="RJ134" s="78"/>
      <c r="RK134" s="78"/>
      <c r="RL134" s="78"/>
      <c r="RM134" s="78"/>
      <c r="RN134" s="78"/>
      <c r="RO134" s="78"/>
      <c r="RP134" s="78"/>
      <c r="RQ134" s="78"/>
      <c r="RR134" s="78"/>
      <c r="RS134" s="78"/>
      <c r="RT134" s="78"/>
      <c r="RU134" s="78"/>
      <c r="RV134" s="78"/>
      <c r="RW134" s="78"/>
      <c r="RX134" s="78"/>
      <c r="RY134" s="78"/>
      <c r="RZ134" s="78"/>
      <c r="SA134" s="78"/>
      <c r="SB134" s="78"/>
      <c r="SC134" s="78"/>
      <c r="SD134" s="78"/>
      <c r="SE134" s="78"/>
      <c r="SF134" s="78"/>
      <c r="SG134" s="78"/>
      <c r="SH134" s="78"/>
      <c r="SI134" s="78"/>
      <c r="SJ134" s="78"/>
      <c r="SK134" s="78"/>
      <c r="SL134" s="78"/>
      <c r="SM134" s="78"/>
      <c r="SN134" s="78"/>
      <c r="SO134" s="78"/>
      <c r="SP134" s="78"/>
      <c r="SQ134" s="78"/>
      <c r="SR134" s="78"/>
      <c r="SS134" s="78"/>
      <c r="ST134" s="78"/>
      <c r="SU134" s="78"/>
      <c r="SV134" s="78"/>
      <c r="SW134" s="78"/>
      <c r="SX134" s="78"/>
      <c r="SY134" s="78"/>
      <c r="SZ134" s="78"/>
      <c r="TA134" s="78"/>
      <c r="TB134" s="78"/>
      <c r="TC134" s="78"/>
      <c r="TD134" s="78"/>
      <c r="TE134" s="78"/>
      <c r="TF134" s="78"/>
      <c r="TG134" s="78"/>
      <c r="TH134" s="78"/>
      <c r="TI134" s="78"/>
      <c r="TJ134" s="78"/>
      <c r="TK134" s="78"/>
      <c r="TL134" s="78"/>
      <c r="TM134" s="78"/>
      <c r="TN134" s="78"/>
      <c r="TO134" s="78"/>
      <c r="TP134" s="78"/>
      <c r="TQ134" s="78"/>
      <c r="TR134" s="78"/>
      <c r="TS134" s="78"/>
      <c r="TT134" s="78"/>
      <c r="TU134" s="78"/>
      <c r="TV134" s="78"/>
      <c r="TW134" s="78"/>
      <c r="TX134" s="78"/>
      <c r="TY134" s="78"/>
      <c r="TZ134" s="78"/>
      <c r="UA134" s="78"/>
      <c r="UB134" s="78"/>
      <c r="UC134" s="78"/>
      <c r="UD134" s="78"/>
      <c r="UE134" s="78"/>
      <c r="UF134" s="78"/>
      <c r="UG134" s="78"/>
      <c r="UH134" s="78"/>
      <c r="UI134" s="78"/>
      <c r="UJ134" s="78"/>
      <c r="UK134" s="78"/>
      <c r="UL134" s="78"/>
      <c r="UM134" s="78"/>
      <c r="UN134" s="78"/>
      <c r="UO134" s="78"/>
      <c r="UP134" s="78"/>
      <c r="UQ134" s="78"/>
      <c r="UR134" s="78"/>
      <c r="US134" s="78"/>
      <c r="UT134" s="78"/>
      <c r="UU134" s="78"/>
      <c r="UV134" s="78"/>
      <c r="UW134" s="78"/>
      <c r="UX134" s="78"/>
      <c r="UY134" s="78"/>
      <c r="UZ134" s="78"/>
      <c r="VA134" s="78"/>
      <c r="VB134" s="78"/>
      <c r="VC134" s="78"/>
      <c r="VD134" s="78"/>
      <c r="VE134" s="78"/>
      <c r="VF134" s="78"/>
      <c r="VG134" s="78"/>
      <c r="VH134" s="78"/>
      <c r="VI134" s="78"/>
      <c r="VJ134" s="78"/>
      <c r="VK134" s="78"/>
      <c r="VL134" s="78"/>
      <c r="VM134" s="78"/>
      <c r="VN134" s="78"/>
      <c r="VO134" s="78"/>
      <c r="VP134" s="78"/>
      <c r="VQ134" s="78"/>
      <c r="VR134" s="78"/>
      <c r="VS134" s="78"/>
      <c r="VT134" s="78"/>
      <c r="VU134" s="78"/>
      <c r="VV134" s="78"/>
      <c r="VW134" s="78"/>
      <c r="VX134" s="78"/>
      <c r="VY134" s="78"/>
      <c r="VZ134" s="78"/>
      <c r="WA134" s="78"/>
      <c r="WB134" s="78"/>
      <c r="WC134" s="78"/>
      <c r="WD134" s="78"/>
      <c r="WE134" s="78"/>
      <c r="WF134" s="78"/>
      <c r="WG134" s="78"/>
      <c r="WH134" s="78"/>
      <c r="WI134" s="78"/>
      <c r="WJ134" s="78"/>
      <c r="WK134" s="78"/>
      <c r="WL134" s="78"/>
      <c r="WM134" s="78"/>
      <c r="WN134" s="78"/>
      <c r="WO134" s="78"/>
      <c r="WP134" s="78"/>
      <c r="WQ134" s="78"/>
      <c r="WR134" s="78"/>
      <c r="WS134" s="78"/>
      <c r="WT134" s="78"/>
      <c r="WU134" s="78"/>
      <c r="WV134" s="78"/>
      <c r="WW134" s="78"/>
      <c r="WX134" s="78"/>
      <c r="WY134" s="78"/>
      <c r="WZ134" s="78"/>
      <c r="XA134" s="78"/>
      <c r="XB134" s="78"/>
      <c r="XC134" s="78"/>
      <c r="XD134" s="78"/>
      <c r="XE134" s="78"/>
      <c r="XF134" s="78"/>
      <c r="XG134" s="78"/>
      <c r="XH134" s="78"/>
      <c r="XI134" s="78"/>
      <c r="XJ134" s="78"/>
      <c r="XK134" s="78"/>
      <c r="XL134" s="78"/>
      <c r="XM134" s="78"/>
      <c r="XN134" s="78"/>
      <c r="XO134" s="78"/>
      <c r="XP134" s="78"/>
      <c r="XQ134" s="78"/>
      <c r="XR134" s="78"/>
      <c r="XS134" s="78"/>
      <c r="XT134" s="78"/>
      <c r="XU134" s="78"/>
      <c r="XV134" s="78"/>
      <c r="XW134" s="78"/>
      <c r="XX134" s="78"/>
      <c r="XY134" s="78"/>
      <c r="XZ134" s="78"/>
      <c r="YA134" s="78"/>
      <c r="YB134" s="78"/>
      <c r="YC134" s="78"/>
      <c r="YD134" s="78"/>
      <c r="YE134" s="78"/>
      <c r="YF134" s="78"/>
      <c r="YG134" s="78"/>
      <c r="YH134" s="78"/>
      <c r="YI134" s="78"/>
      <c r="YJ134" s="78"/>
      <c r="YK134" s="78"/>
      <c r="YL134" s="78"/>
      <c r="YM134" s="78"/>
      <c r="YN134" s="78"/>
      <c r="YO134" s="78"/>
      <c r="YP134" s="78"/>
      <c r="YQ134" s="78"/>
      <c r="YR134" s="78"/>
      <c r="YS134" s="78"/>
      <c r="YT134" s="78"/>
      <c r="YU134" s="78"/>
      <c r="YV134" s="78"/>
      <c r="YW134" s="78"/>
      <c r="YX134" s="78"/>
      <c r="YY134" s="78"/>
      <c r="YZ134" s="78"/>
      <c r="ZA134" s="78"/>
      <c r="ZB134" s="78"/>
      <c r="ZC134" s="78"/>
      <c r="ZD134" s="78"/>
      <c r="ZE134" s="78"/>
      <c r="ZF134" s="78"/>
      <c r="ZG134" s="78"/>
      <c r="ZH134" s="78"/>
      <c r="ZI134" s="78"/>
      <c r="ZJ134" s="78"/>
      <c r="ZK134" s="78"/>
      <c r="ZL134" s="78"/>
      <c r="ZM134" s="78"/>
      <c r="ZN134" s="78"/>
      <c r="ZO134" s="78"/>
      <c r="ZP134" s="78"/>
      <c r="ZQ134" s="78"/>
      <c r="ZR134" s="78"/>
      <c r="ZS134" s="78"/>
      <c r="ZT134" s="78"/>
      <c r="ZU134" s="78"/>
      <c r="ZV134" s="78"/>
      <c r="ZW134" s="78"/>
      <c r="ZX134" s="78"/>
      <c r="ZY134" s="78"/>
      <c r="ZZ134" s="78"/>
      <c r="AAA134" s="78"/>
      <c r="AAB134" s="78"/>
      <c r="AAC134" s="78"/>
      <c r="AAD134" s="78"/>
      <c r="AAE134" s="78"/>
      <c r="AAF134" s="78"/>
      <c r="AAG134" s="78"/>
      <c r="AAH134" s="78"/>
      <c r="AAI134" s="78"/>
      <c r="AAJ134" s="78"/>
      <c r="AAK134" s="78"/>
      <c r="AAL134" s="78"/>
      <c r="AAM134" s="78"/>
      <c r="AAN134" s="78"/>
      <c r="AAO134" s="78"/>
      <c r="AAP134" s="78"/>
      <c r="AAQ134" s="78"/>
      <c r="AAR134" s="78"/>
      <c r="AAS134" s="78"/>
      <c r="AAT134" s="78"/>
      <c r="AAU134" s="78"/>
      <c r="AAV134" s="78"/>
      <c r="AAW134" s="78"/>
      <c r="AAX134" s="78"/>
      <c r="AAY134" s="78"/>
      <c r="AAZ134" s="78"/>
      <c r="ABA134" s="78"/>
      <c r="ABB134" s="78"/>
      <c r="ABC134" s="78"/>
      <c r="ABD134" s="78"/>
      <c r="ABE134" s="78"/>
      <c r="ABF134" s="78"/>
      <c r="ABG134" s="78"/>
      <c r="ABH134" s="78"/>
      <c r="ABI134" s="78"/>
      <c r="ABJ134" s="78"/>
      <c r="ABK134" s="78"/>
      <c r="ABL134" s="78"/>
      <c r="ABM134" s="78"/>
      <c r="ABN134" s="78"/>
      <c r="ABO134" s="78"/>
      <c r="ABP134" s="78"/>
      <c r="ABQ134" s="78"/>
      <c r="ABR134" s="78"/>
      <c r="ABS134" s="78"/>
      <c r="ABT134" s="78"/>
      <c r="ABU134" s="78"/>
      <c r="ABV134" s="78"/>
      <c r="ABW134" s="78"/>
      <c r="ABX134" s="78"/>
      <c r="ABY134" s="78"/>
      <c r="ABZ134" s="78"/>
      <c r="ACA134" s="78"/>
      <c r="ACB134" s="78"/>
      <c r="ACC134" s="78"/>
      <c r="ACD134" s="78"/>
      <c r="ACE134" s="78"/>
      <c r="ACF134" s="78"/>
      <c r="ACG134" s="78"/>
      <c r="ACH134" s="78"/>
      <c r="ACI134" s="78"/>
      <c r="ACJ134" s="78"/>
      <c r="ACK134" s="78"/>
      <c r="ACL134" s="78"/>
      <c r="ACM134" s="78"/>
      <c r="ACN134" s="78"/>
      <c r="ACO134" s="78"/>
      <c r="ACP134" s="78"/>
      <c r="ACQ134" s="78"/>
      <c r="ACR134" s="78"/>
      <c r="ACS134" s="78"/>
      <c r="ACT134" s="78"/>
      <c r="ACU134" s="78"/>
      <c r="ACV134" s="78"/>
      <c r="ACW134" s="78"/>
      <c r="ACX134" s="78"/>
      <c r="ACY134" s="78"/>
      <c r="ACZ134" s="78"/>
      <c r="ADA134" s="78"/>
      <c r="ADB134" s="78"/>
      <c r="ADC134" s="78"/>
      <c r="ADD134" s="78"/>
      <c r="ADE134" s="78"/>
      <c r="ADF134" s="78"/>
      <c r="ADG134" s="78"/>
      <c r="ADH134" s="78"/>
      <c r="ADI134" s="78"/>
      <c r="ADJ134" s="78"/>
      <c r="ADK134" s="78"/>
      <c r="ADL134" s="78"/>
      <c r="ADM134" s="78"/>
      <c r="ADN134" s="78"/>
      <c r="ADO134" s="78"/>
      <c r="ADP134" s="78"/>
      <c r="ADQ134" s="78"/>
      <c r="ADR134" s="78"/>
      <c r="ADS134" s="78"/>
      <c r="ADT134" s="78"/>
      <c r="ADU134" s="78"/>
      <c r="ADV134" s="78"/>
      <c r="ADW134" s="78"/>
      <c r="ADX134" s="78"/>
      <c r="ADY134" s="78"/>
      <c r="ADZ134" s="78"/>
      <c r="AEA134" s="78"/>
      <c r="AEB134" s="78"/>
      <c r="AEC134" s="78"/>
      <c r="AED134" s="78"/>
      <c r="AEE134" s="78"/>
      <c r="AEF134" s="78"/>
      <c r="AEG134" s="78"/>
      <c r="AEH134" s="78"/>
      <c r="AEI134" s="78"/>
      <c r="AEJ134" s="78"/>
      <c r="AEK134" s="78"/>
      <c r="AEL134" s="78"/>
      <c r="AEM134" s="78"/>
      <c r="AEN134" s="78"/>
      <c r="AEO134" s="78"/>
      <c r="AEP134" s="78"/>
      <c r="AEQ134" s="78"/>
      <c r="AER134" s="78"/>
      <c r="AES134" s="78"/>
      <c r="AET134" s="78"/>
      <c r="AEU134" s="78"/>
      <c r="AEV134" s="78"/>
      <c r="AEW134" s="78"/>
      <c r="AEX134" s="78"/>
      <c r="AEY134" s="78"/>
      <c r="AEZ134" s="78"/>
      <c r="AFA134" s="78"/>
      <c r="AFB134" s="78"/>
      <c r="AFC134" s="78"/>
      <c r="AFD134" s="78"/>
      <c r="AFE134" s="78"/>
      <c r="AFF134" s="78"/>
      <c r="AFG134" s="78"/>
      <c r="AFH134" s="78"/>
      <c r="AFI134" s="78"/>
      <c r="AFJ134" s="78"/>
      <c r="AFK134" s="78"/>
      <c r="AFL134" s="78"/>
      <c r="AFM134" s="78"/>
      <c r="AFN134" s="78"/>
      <c r="AFO134" s="78"/>
      <c r="AFP134" s="78"/>
      <c r="AFQ134" s="78"/>
      <c r="AFR134" s="78"/>
      <c r="AFS134" s="78"/>
      <c r="AFT134" s="78"/>
      <c r="AFU134" s="78"/>
      <c r="AFV134" s="78"/>
      <c r="AFW134" s="78"/>
      <c r="AFX134" s="78"/>
      <c r="AFY134" s="78"/>
      <c r="AFZ134" s="78"/>
      <c r="AGA134" s="78"/>
      <c r="AGB134" s="78"/>
      <c r="AGC134" s="78"/>
      <c r="AGD134" s="78"/>
      <c r="AGE134" s="78"/>
      <c r="AGF134" s="78"/>
      <c r="AGG134" s="78"/>
      <c r="AGH134" s="78"/>
      <c r="AGI134" s="78"/>
      <c r="AGJ134" s="78"/>
      <c r="AGK134" s="78"/>
      <c r="AGL134" s="78"/>
      <c r="AGM134" s="78"/>
      <c r="AGN134" s="78"/>
      <c r="AGO134" s="78"/>
      <c r="AGP134" s="78"/>
      <c r="AGQ134" s="78"/>
      <c r="AGR134" s="78"/>
      <c r="AGS134" s="78"/>
      <c r="AGT134" s="78"/>
      <c r="AGU134" s="78"/>
      <c r="AGV134" s="78"/>
      <c r="AGW134" s="78"/>
      <c r="AGX134" s="78"/>
      <c r="AGY134" s="78"/>
      <c r="AGZ134" s="78"/>
      <c r="AHA134" s="78"/>
      <c r="AHB134" s="78"/>
      <c r="AHC134" s="78"/>
      <c r="AHD134" s="78"/>
      <c r="AHE134" s="78"/>
      <c r="AHF134" s="78"/>
      <c r="AHG134" s="78"/>
      <c r="AHH134" s="78"/>
      <c r="AHI134" s="78"/>
      <c r="AHJ134" s="78"/>
      <c r="AHK134" s="78"/>
      <c r="AHL134" s="78"/>
      <c r="AHM134" s="78"/>
      <c r="AHN134" s="78"/>
      <c r="AHO134" s="78"/>
      <c r="AHP134" s="78"/>
      <c r="AHQ134" s="78"/>
      <c r="AHR134" s="78"/>
      <c r="AHS134" s="78"/>
      <c r="AHT134" s="78"/>
      <c r="AHU134" s="78"/>
      <c r="AHV134" s="78"/>
      <c r="AHW134" s="78"/>
      <c r="AHX134" s="78"/>
      <c r="AHY134" s="78"/>
      <c r="AHZ134" s="78"/>
      <c r="AIA134" s="78"/>
      <c r="AIB134" s="78"/>
      <c r="AIC134" s="78"/>
      <c r="AID134" s="78"/>
      <c r="AIE134" s="78"/>
      <c r="AIF134" s="78"/>
      <c r="AIG134" s="78"/>
      <c r="AIH134" s="78"/>
      <c r="AII134" s="78"/>
      <c r="AIJ134" s="78"/>
      <c r="AIK134" s="78"/>
      <c r="AIL134" s="78"/>
      <c r="AIM134" s="78"/>
      <c r="AIN134" s="78"/>
      <c r="AIO134" s="78"/>
      <c r="AIP134" s="78"/>
      <c r="AIQ134" s="78"/>
      <c r="AIR134" s="78"/>
      <c r="AIS134" s="78"/>
      <c r="AIT134" s="78"/>
      <c r="AIU134" s="78"/>
      <c r="AIV134" s="78"/>
      <c r="AIW134" s="78"/>
      <c r="AIX134" s="78"/>
      <c r="AIY134" s="78"/>
      <c r="AIZ134" s="78"/>
      <c r="AJA134" s="78"/>
      <c r="AJB134" s="78"/>
      <c r="AJC134" s="78"/>
      <c r="AJD134" s="78"/>
      <c r="AJE134" s="78"/>
      <c r="AJF134" s="78"/>
      <c r="AJG134" s="78"/>
      <c r="AJH134" s="78"/>
      <c r="AJI134" s="78"/>
      <c r="AJJ134" s="78"/>
      <c r="AJK134" s="78"/>
      <c r="AJL134" s="78"/>
      <c r="AJM134" s="78"/>
      <c r="AJN134" s="78"/>
      <c r="AJO134" s="78"/>
      <c r="AJP134" s="78"/>
      <c r="AJQ134" s="78"/>
      <c r="AJR134" s="78"/>
      <c r="AJS134" s="78"/>
      <c r="AJT134" s="78"/>
      <c r="AJU134" s="78"/>
      <c r="AJV134" s="78"/>
      <c r="AJW134" s="78"/>
      <c r="AJX134" s="78"/>
      <c r="AJY134" s="78"/>
      <c r="AJZ134" s="78"/>
      <c r="AKA134" s="78"/>
      <c r="AKB134" s="78"/>
      <c r="AKC134" s="78"/>
      <c r="AKD134" s="78"/>
      <c r="AKE134" s="78"/>
      <c r="AKF134" s="78"/>
      <c r="AKG134" s="78"/>
      <c r="AKH134" s="78"/>
      <c r="AKI134" s="78"/>
      <c r="AKJ134" s="78"/>
      <c r="AKK134" s="78"/>
      <c r="AKL134" s="78"/>
      <c r="AKM134" s="78"/>
      <c r="AKN134" s="78"/>
      <c r="AKO134" s="78"/>
      <c r="AKP134" s="78"/>
      <c r="AKQ134" s="78"/>
      <c r="AKR134" s="78"/>
      <c r="AKS134" s="78"/>
      <c r="AKT134" s="78"/>
      <c r="AKU134" s="78"/>
      <c r="AKV134" s="78"/>
      <c r="AKW134" s="78"/>
      <c r="AKX134" s="78"/>
      <c r="AKY134" s="78"/>
      <c r="AKZ134" s="78"/>
      <c r="ALA134" s="78"/>
      <c r="ALB134" s="78"/>
      <c r="ALC134" s="78"/>
      <c r="ALD134" s="78"/>
      <c r="ALE134" s="78"/>
      <c r="ALF134" s="78"/>
      <c r="ALG134" s="78"/>
      <c r="ALH134" s="78"/>
      <c r="ALI134" s="78"/>
      <c r="ALJ134" s="78"/>
      <c r="ALK134" s="78"/>
      <c r="ALL134" s="78"/>
      <c r="ALM134" s="78"/>
      <c r="ALN134" s="78"/>
      <c r="ALO134" s="78"/>
      <c r="ALP134" s="78"/>
      <c r="ALQ134" s="78"/>
      <c r="ALR134" s="78"/>
      <c r="ALS134" s="78"/>
      <c r="ALT134" s="78"/>
      <c r="ALU134" s="78"/>
      <c r="ALV134" s="78"/>
      <c r="ALW134" s="78"/>
      <c r="ALX134" s="78"/>
      <c r="ALY134" s="78"/>
      <c r="ALZ134" s="78"/>
      <c r="AMA134" s="78"/>
      <c r="AMB134" s="78"/>
      <c r="AMC134" s="78"/>
      <c r="AMD134" s="78"/>
      <c r="AME134" s="78"/>
      <c r="AMF134" s="78"/>
      <c r="AMG134" s="78"/>
      <c r="AMH134" s="78"/>
      <c r="AMI134" s="78"/>
      <c r="AMJ134" s="78"/>
    </row>
    <row r="135" spans="1:1024" s="213" customFormat="1" ht="38.25" outlineLevel="1" x14ac:dyDescent="0.2">
      <c r="A135" s="286" t="s">
        <v>897</v>
      </c>
      <c r="B135" s="284" t="s">
        <v>50</v>
      </c>
      <c r="C135" s="284" t="s">
        <v>14</v>
      </c>
      <c r="D135" s="293" t="s">
        <v>154</v>
      </c>
      <c r="E135" s="294" t="s">
        <v>196</v>
      </c>
      <c r="F135" s="295">
        <v>4.3099999999999996</v>
      </c>
      <c r="G135" s="544">
        <v>0</v>
      </c>
      <c r="H135" s="288">
        <f t="shared" si="39"/>
        <v>0</v>
      </c>
      <c r="I135" s="289">
        <f t="shared" si="40"/>
        <v>0</v>
      </c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  <c r="IC135" s="212"/>
      <c r="ID135" s="212"/>
      <c r="IE135" s="212"/>
      <c r="IF135" s="212"/>
      <c r="IG135" s="212"/>
      <c r="IH135" s="212"/>
      <c r="II135" s="212"/>
      <c r="IJ135" s="212"/>
      <c r="IK135" s="212"/>
      <c r="IL135" s="212"/>
      <c r="IM135" s="212"/>
      <c r="IN135" s="212"/>
      <c r="IO135" s="212"/>
      <c r="IP135" s="212"/>
      <c r="IQ135" s="212"/>
      <c r="IR135" s="212"/>
      <c r="IS135" s="212"/>
      <c r="IT135" s="212"/>
      <c r="IU135" s="212"/>
      <c r="IV135" s="212"/>
      <c r="IW135" s="212"/>
      <c r="IX135" s="212"/>
      <c r="IY135" s="212"/>
      <c r="IZ135" s="212"/>
      <c r="JA135" s="212"/>
      <c r="JB135" s="212"/>
      <c r="JC135" s="212"/>
      <c r="JD135" s="212"/>
      <c r="JE135" s="212"/>
      <c r="JF135" s="212"/>
      <c r="JG135" s="212"/>
      <c r="JH135" s="212"/>
      <c r="JI135" s="212"/>
      <c r="JJ135" s="212"/>
      <c r="JK135" s="212"/>
      <c r="JL135" s="212"/>
      <c r="JM135" s="212"/>
      <c r="JN135" s="212"/>
      <c r="JO135" s="212"/>
      <c r="JP135" s="212"/>
      <c r="JQ135" s="212"/>
      <c r="JR135" s="212"/>
      <c r="JS135" s="212"/>
      <c r="JT135" s="212"/>
      <c r="JU135" s="212"/>
      <c r="JV135" s="212"/>
      <c r="JW135" s="212"/>
      <c r="JX135" s="212"/>
      <c r="JY135" s="212"/>
      <c r="JZ135" s="212"/>
      <c r="KA135" s="212"/>
      <c r="KB135" s="212"/>
      <c r="KC135" s="212"/>
      <c r="KD135" s="212"/>
      <c r="KE135" s="212"/>
      <c r="KF135" s="212"/>
      <c r="KG135" s="212"/>
      <c r="KH135" s="212"/>
      <c r="KI135" s="212"/>
      <c r="KJ135" s="212"/>
      <c r="KK135" s="212"/>
      <c r="KL135" s="212"/>
      <c r="KM135" s="212"/>
      <c r="KN135" s="212"/>
      <c r="KO135" s="212"/>
      <c r="KP135" s="212"/>
      <c r="KQ135" s="212"/>
      <c r="KR135" s="212"/>
      <c r="KS135" s="212"/>
      <c r="KT135" s="212"/>
      <c r="KU135" s="212"/>
      <c r="KV135" s="212"/>
      <c r="KW135" s="212"/>
      <c r="KX135" s="212"/>
      <c r="KY135" s="212"/>
      <c r="KZ135" s="212"/>
      <c r="LA135" s="212"/>
      <c r="LB135" s="212"/>
      <c r="LC135" s="212"/>
      <c r="LD135" s="212"/>
      <c r="LE135" s="212"/>
      <c r="LF135" s="212"/>
      <c r="LG135" s="212"/>
      <c r="LH135" s="212"/>
      <c r="LI135" s="212"/>
      <c r="LJ135" s="212"/>
      <c r="LK135" s="212"/>
      <c r="LL135" s="212"/>
      <c r="LM135" s="212"/>
      <c r="LN135" s="212"/>
      <c r="LO135" s="212"/>
      <c r="LP135" s="212"/>
      <c r="LQ135" s="212"/>
      <c r="LR135" s="212"/>
      <c r="LS135" s="212"/>
      <c r="LT135" s="212"/>
      <c r="LU135" s="212"/>
      <c r="LV135" s="212"/>
      <c r="LW135" s="212"/>
      <c r="LX135" s="212"/>
      <c r="LY135" s="212"/>
      <c r="LZ135" s="212"/>
      <c r="MA135" s="212"/>
      <c r="MB135" s="212"/>
      <c r="MC135" s="212"/>
      <c r="MD135" s="212"/>
      <c r="ME135" s="212"/>
      <c r="MF135" s="212"/>
      <c r="MG135" s="212"/>
      <c r="MH135" s="212"/>
      <c r="MI135" s="212"/>
      <c r="MJ135" s="212"/>
      <c r="MK135" s="212"/>
      <c r="ML135" s="212"/>
      <c r="MM135" s="212"/>
      <c r="MN135" s="212"/>
      <c r="MO135" s="212"/>
      <c r="MP135" s="212"/>
      <c r="MQ135" s="212"/>
      <c r="MR135" s="212"/>
      <c r="MS135" s="212"/>
      <c r="MT135" s="212"/>
      <c r="MU135" s="212"/>
      <c r="MV135" s="212"/>
      <c r="MW135" s="212"/>
      <c r="MX135" s="212"/>
      <c r="MY135" s="212"/>
      <c r="MZ135" s="212"/>
      <c r="NA135" s="212"/>
      <c r="NB135" s="212"/>
      <c r="NC135" s="212"/>
      <c r="ND135" s="212"/>
      <c r="NE135" s="212"/>
      <c r="NF135" s="212"/>
      <c r="NG135" s="212"/>
      <c r="NH135" s="212"/>
      <c r="NI135" s="212"/>
      <c r="NJ135" s="212"/>
      <c r="NK135" s="212"/>
      <c r="NL135" s="212"/>
      <c r="NM135" s="212"/>
      <c r="NN135" s="212"/>
      <c r="NO135" s="212"/>
      <c r="NP135" s="212"/>
      <c r="NQ135" s="212"/>
      <c r="NR135" s="212"/>
      <c r="NS135" s="212"/>
      <c r="NT135" s="212"/>
      <c r="NU135" s="212"/>
      <c r="NV135" s="212"/>
      <c r="NW135" s="212"/>
      <c r="NX135" s="212"/>
      <c r="NY135" s="212"/>
      <c r="NZ135" s="212"/>
      <c r="OA135" s="212"/>
      <c r="OB135" s="212"/>
      <c r="OC135" s="212"/>
      <c r="OD135" s="212"/>
      <c r="OE135" s="212"/>
      <c r="OF135" s="212"/>
      <c r="OG135" s="212"/>
      <c r="OH135" s="212"/>
      <c r="OI135" s="212"/>
      <c r="OJ135" s="212"/>
      <c r="OK135" s="212"/>
      <c r="OL135" s="212"/>
      <c r="OM135" s="212"/>
      <c r="ON135" s="212"/>
      <c r="OO135" s="212"/>
      <c r="OP135" s="212"/>
      <c r="OQ135" s="212"/>
      <c r="OR135" s="212"/>
      <c r="OS135" s="212"/>
      <c r="OT135" s="212"/>
      <c r="OU135" s="212"/>
      <c r="OV135" s="212"/>
      <c r="OW135" s="212"/>
      <c r="OX135" s="212"/>
      <c r="OY135" s="212"/>
      <c r="OZ135" s="212"/>
      <c r="PA135" s="212"/>
      <c r="PB135" s="212"/>
      <c r="PC135" s="212"/>
      <c r="PD135" s="212"/>
      <c r="PE135" s="212"/>
      <c r="PF135" s="212"/>
      <c r="PG135" s="212"/>
      <c r="PH135" s="212"/>
      <c r="PI135" s="212"/>
      <c r="PJ135" s="212"/>
      <c r="PK135" s="212"/>
      <c r="PL135" s="212"/>
      <c r="PM135" s="212"/>
      <c r="PN135" s="212"/>
      <c r="PO135" s="212"/>
      <c r="PP135" s="212"/>
      <c r="PQ135" s="212"/>
      <c r="PR135" s="212"/>
      <c r="PS135" s="212"/>
      <c r="PT135" s="212"/>
      <c r="PU135" s="212"/>
      <c r="PV135" s="212"/>
      <c r="PW135" s="212"/>
      <c r="PX135" s="212"/>
      <c r="PY135" s="212"/>
      <c r="PZ135" s="212"/>
      <c r="QA135" s="212"/>
      <c r="QB135" s="212"/>
      <c r="QC135" s="212"/>
      <c r="QD135" s="212"/>
      <c r="QE135" s="212"/>
      <c r="QF135" s="212"/>
      <c r="QG135" s="212"/>
      <c r="QH135" s="212"/>
      <c r="QI135" s="212"/>
      <c r="QJ135" s="212"/>
      <c r="QK135" s="212"/>
      <c r="QL135" s="212"/>
      <c r="QM135" s="212"/>
      <c r="QN135" s="212"/>
      <c r="QO135" s="212"/>
      <c r="QP135" s="212"/>
      <c r="QQ135" s="212"/>
      <c r="QR135" s="212"/>
      <c r="QS135" s="212"/>
      <c r="QT135" s="212"/>
      <c r="QU135" s="212"/>
      <c r="QV135" s="212"/>
      <c r="QW135" s="212"/>
      <c r="QX135" s="212"/>
      <c r="QY135" s="212"/>
      <c r="QZ135" s="212"/>
      <c r="RA135" s="212"/>
      <c r="RB135" s="212"/>
      <c r="RC135" s="212"/>
      <c r="RD135" s="212"/>
      <c r="RE135" s="212"/>
      <c r="RF135" s="212"/>
      <c r="RG135" s="212"/>
      <c r="RH135" s="212"/>
      <c r="RI135" s="212"/>
      <c r="RJ135" s="212"/>
      <c r="RK135" s="212"/>
      <c r="RL135" s="212"/>
      <c r="RM135" s="212"/>
      <c r="RN135" s="212"/>
      <c r="RO135" s="212"/>
      <c r="RP135" s="212"/>
      <c r="RQ135" s="212"/>
      <c r="RR135" s="212"/>
      <c r="RS135" s="212"/>
      <c r="RT135" s="212"/>
      <c r="RU135" s="212"/>
      <c r="RV135" s="212"/>
      <c r="RW135" s="212"/>
      <c r="RX135" s="212"/>
      <c r="RY135" s="212"/>
      <c r="RZ135" s="212"/>
      <c r="SA135" s="212"/>
      <c r="SB135" s="212"/>
      <c r="SC135" s="212"/>
      <c r="SD135" s="212"/>
      <c r="SE135" s="212"/>
      <c r="SF135" s="212"/>
      <c r="SG135" s="212"/>
      <c r="SH135" s="212"/>
      <c r="SI135" s="212"/>
      <c r="SJ135" s="212"/>
      <c r="SK135" s="212"/>
      <c r="SL135" s="212"/>
      <c r="SM135" s="212"/>
      <c r="SN135" s="212"/>
      <c r="SO135" s="212"/>
      <c r="SP135" s="212"/>
      <c r="SQ135" s="212"/>
      <c r="SR135" s="212"/>
      <c r="SS135" s="212"/>
      <c r="ST135" s="212"/>
      <c r="SU135" s="212"/>
      <c r="SV135" s="212"/>
      <c r="SW135" s="212"/>
      <c r="SX135" s="212"/>
      <c r="SY135" s="212"/>
      <c r="SZ135" s="212"/>
      <c r="TA135" s="212"/>
      <c r="TB135" s="212"/>
      <c r="TC135" s="212"/>
      <c r="TD135" s="212"/>
      <c r="TE135" s="212"/>
      <c r="TF135" s="212"/>
      <c r="TG135" s="212"/>
      <c r="TH135" s="212"/>
      <c r="TI135" s="212"/>
      <c r="TJ135" s="212"/>
      <c r="TK135" s="212"/>
      <c r="TL135" s="212"/>
      <c r="TM135" s="212"/>
      <c r="TN135" s="212"/>
      <c r="TO135" s="212"/>
      <c r="TP135" s="212"/>
      <c r="TQ135" s="212"/>
      <c r="TR135" s="212"/>
      <c r="TS135" s="212"/>
      <c r="TT135" s="212"/>
      <c r="TU135" s="212"/>
      <c r="TV135" s="212"/>
      <c r="TW135" s="212"/>
      <c r="TX135" s="212"/>
      <c r="TY135" s="212"/>
      <c r="TZ135" s="212"/>
      <c r="UA135" s="212"/>
      <c r="UB135" s="212"/>
      <c r="UC135" s="212"/>
      <c r="UD135" s="212"/>
      <c r="UE135" s="212"/>
      <c r="UF135" s="212"/>
      <c r="UG135" s="212"/>
      <c r="UH135" s="212"/>
      <c r="UI135" s="212"/>
      <c r="UJ135" s="212"/>
      <c r="UK135" s="212"/>
      <c r="UL135" s="212"/>
      <c r="UM135" s="212"/>
      <c r="UN135" s="212"/>
      <c r="UO135" s="212"/>
      <c r="UP135" s="212"/>
      <c r="UQ135" s="212"/>
      <c r="UR135" s="212"/>
      <c r="US135" s="212"/>
      <c r="UT135" s="212"/>
      <c r="UU135" s="212"/>
      <c r="UV135" s="212"/>
      <c r="UW135" s="212"/>
      <c r="UX135" s="212"/>
      <c r="UY135" s="212"/>
      <c r="UZ135" s="212"/>
      <c r="VA135" s="212"/>
      <c r="VB135" s="212"/>
      <c r="VC135" s="212"/>
      <c r="VD135" s="212"/>
      <c r="VE135" s="212"/>
      <c r="VF135" s="212"/>
      <c r="VG135" s="212"/>
      <c r="VH135" s="212"/>
      <c r="VI135" s="212"/>
      <c r="VJ135" s="212"/>
      <c r="VK135" s="212"/>
      <c r="VL135" s="212"/>
      <c r="VM135" s="212"/>
      <c r="VN135" s="212"/>
      <c r="VO135" s="212"/>
      <c r="VP135" s="212"/>
      <c r="VQ135" s="212"/>
      <c r="VR135" s="212"/>
      <c r="VS135" s="212"/>
      <c r="VT135" s="212"/>
      <c r="VU135" s="212"/>
      <c r="VV135" s="212"/>
      <c r="VW135" s="212"/>
      <c r="VX135" s="212"/>
      <c r="VY135" s="212"/>
      <c r="VZ135" s="212"/>
      <c r="WA135" s="212"/>
      <c r="WB135" s="212"/>
      <c r="WC135" s="212"/>
      <c r="WD135" s="212"/>
      <c r="WE135" s="212"/>
      <c r="WF135" s="212"/>
      <c r="WG135" s="212"/>
      <c r="WH135" s="212"/>
      <c r="WI135" s="212"/>
      <c r="WJ135" s="212"/>
      <c r="WK135" s="212"/>
      <c r="WL135" s="212"/>
      <c r="WM135" s="212"/>
      <c r="WN135" s="212"/>
      <c r="WO135" s="212"/>
      <c r="WP135" s="212"/>
      <c r="WQ135" s="212"/>
      <c r="WR135" s="212"/>
      <c r="WS135" s="212"/>
      <c r="WT135" s="212"/>
      <c r="WU135" s="212"/>
      <c r="WV135" s="212"/>
      <c r="WW135" s="212"/>
      <c r="WX135" s="212"/>
      <c r="WY135" s="212"/>
      <c r="WZ135" s="212"/>
      <c r="XA135" s="212"/>
      <c r="XB135" s="212"/>
      <c r="XC135" s="212"/>
      <c r="XD135" s="212"/>
      <c r="XE135" s="212"/>
      <c r="XF135" s="212"/>
      <c r="XG135" s="212"/>
      <c r="XH135" s="212"/>
      <c r="XI135" s="212"/>
      <c r="XJ135" s="212"/>
      <c r="XK135" s="212"/>
      <c r="XL135" s="212"/>
      <c r="XM135" s="212"/>
      <c r="XN135" s="212"/>
      <c r="XO135" s="212"/>
      <c r="XP135" s="212"/>
      <c r="XQ135" s="212"/>
      <c r="XR135" s="212"/>
      <c r="XS135" s="212"/>
      <c r="XT135" s="212"/>
      <c r="XU135" s="212"/>
      <c r="XV135" s="212"/>
      <c r="XW135" s="212"/>
      <c r="XX135" s="212"/>
      <c r="XY135" s="212"/>
      <c r="XZ135" s="212"/>
      <c r="YA135" s="212"/>
      <c r="YB135" s="212"/>
      <c r="YC135" s="212"/>
      <c r="YD135" s="212"/>
      <c r="YE135" s="212"/>
      <c r="YF135" s="212"/>
      <c r="YG135" s="212"/>
      <c r="YH135" s="212"/>
      <c r="YI135" s="212"/>
      <c r="YJ135" s="212"/>
      <c r="YK135" s="212"/>
      <c r="YL135" s="212"/>
      <c r="YM135" s="212"/>
      <c r="YN135" s="212"/>
      <c r="YO135" s="212"/>
      <c r="YP135" s="212"/>
      <c r="YQ135" s="212"/>
      <c r="YR135" s="212"/>
      <c r="YS135" s="212"/>
      <c r="YT135" s="212"/>
      <c r="YU135" s="212"/>
      <c r="YV135" s="212"/>
      <c r="YW135" s="212"/>
      <c r="YX135" s="212"/>
      <c r="YY135" s="212"/>
      <c r="YZ135" s="212"/>
      <c r="ZA135" s="212"/>
      <c r="ZB135" s="212"/>
      <c r="ZC135" s="212"/>
      <c r="ZD135" s="212"/>
      <c r="ZE135" s="212"/>
      <c r="ZF135" s="212"/>
      <c r="ZG135" s="212"/>
      <c r="ZH135" s="212"/>
      <c r="ZI135" s="212"/>
      <c r="ZJ135" s="212"/>
      <c r="ZK135" s="212"/>
      <c r="ZL135" s="212"/>
      <c r="ZM135" s="212"/>
      <c r="ZN135" s="212"/>
      <c r="ZO135" s="212"/>
      <c r="ZP135" s="212"/>
      <c r="ZQ135" s="212"/>
      <c r="ZR135" s="212"/>
      <c r="ZS135" s="212"/>
      <c r="ZT135" s="212"/>
      <c r="ZU135" s="212"/>
      <c r="ZV135" s="212"/>
      <c r="ZW135" s="212"/>
      <c r="ZX135" s="212"/>
      <c r="ZY135" s="212"/>
      <c r="ZZ135" s="212"/>
      <c r="AAA135" s="212"/>
      <c r="AAB135" s="212"/>
      <c r="AAC135" s="212"/>
      <c r="AAD135" s="212"/>
      <c r="AAE135" s="212"/>
      <c r="AAF135" s="212"/>
      <c r="AAG135" s="212"/>
      <c r="AAH135" s="212"/>
      <c r="AAI135" s="212"/>
      <c r="AAJ135" s="212"/>
      <c r="AAK135" s="212"/>
      <c r="AAL135" s="212"/>
      <c r="AAM135" s="212"/>
      <c r="AAN135" s="212"/>
      <c r="AAO135" s="212"/>
      <c r="AAP135" s="212"/>
      <c r="AAQ135" s="212"/>
      <c r="AAR135" s="212"/>
      <c r="AAS135" s="212"/>
      <c r="AAT135" s="212"/>
      <c r="AAU135" s="212"/>
      <c r="AAV135" s="212"/>
      <c r="AAW135" s="212"/>
      <c r="AAX135" s="212"/>
      <c r="AAY135" s="212"/>
      <c r="AAZ135" s="212"/>
      <c r="ABA135" s="212"/>
      <c r="ABB135" s="212"/>
      <c r="ABC135" s="212"/>
      <c r="ABD135" s="212"/>
      <c r="ABE135" s="212"/>
      <c r="ABF135" s="212"/>
      <c r="ABG135" s="212"/>
      <c r="ABH135" s="212"/>
      <c r="ABI135" s="212"/>
      <c r="ABJ135" s="212"/>
      <c r="ABK135" s="212"/>
      <c r="ABL135" s="212"/>
      <c r="ABM135" s="212"/>
      <c r="ABN135" s="212"/>
      <c r="ABO135" s="212"/>
      <c r="ABP135" s="212"/>
      <c r="ABQ135" s="212"/>
      <c r="ABR135" s="212"/>
      <c r="ABS135" s="212"/>
      <c r="ABT135" s="212"/>
      <c r="ABU135" s="212"/>
      <c r="ABV135" s="212"/>
      <c r="ABW135" s="212"/>
      <c r="ABX135" s="212"/>
      <c r="ABY135" s="212"/>
      <c r="ABZ135" s="212"/>
      <c r="ACA135" s="212"/>
      <c r="ACB135" s="212"/>
      <c r="ACC135" s="212"/>
      <c r="ACD135" s="212"/>
      <c r="ACE135" s="212"/>
      <c r="ACF135" s="212"/>
      <c r="ACG135" s="212"/>
      <c r="ACH135" s="212"/>
      <c r="ACI135" s="212"/>
      <c r="ACJ135" s="212"/>
      <c r="ACK135" s="212"/>
      <c r="ACL135" s="212"/>
      <c r="ACM135" s="212"/>
      <c r="ACN135" s="212"/>
      <c r="ACO135" s="212"/>
      <c r="ACP135" s="212"/>
      <c r="ACQ135" s="212"/>
      <c r="ACR135" s="212"/>
      <c r="ACS135" s="212"/>
      <c r="ACT135" s="212"/>
      <c r="ACU135" s="212"/>
      <c r="ACV135" s="212"/>
      <c r="ACW135" s="212"/>
      <c r="ACX135" s="212"/>
      <c r="ACY135" s="212"/>
      <c r="ACZ135" s="212"/>
      <c r="ADA135" s="212"/>
      <c r="ADB135" s="212"/>
      <c r="ADC135" s="212"/>
      <c r="ADD135" s="212"/>
      <c r="ADE135" s="212"/>
      <c r="ADF135" s="212"/>
      <c r="ADG135" s="212"/>
      <c r="ADH135" s="212"/>
      <c r="ADI135" s="212"/>
      <c r="ADJ135" s="212"/>
      <c r="ADK135" s="212"/>
      <c r="ADL135" s="212"/>
      <c r="ADM135" s="212"/>
      <c r="ADN135" s="212"/>
      <c r="ADO135" s="212"/>
      <c r="ADP135" s="212"/>
      <c r="ADQ135" s="212"/>
      <c r="ADR135" s="212"/>
      <c r="ADS135" s="212"/>
      <c r="ADT135" s="212"/>
      <c r="ADU135" s="212"/>
      <c r="ADV135" s="212"/>
      <c r="ADW135" s="212"/>
      <c r="ADX135" s="212"/>
      <c r="ADY135" s="212"/>
      <c r="ADZ135" s="212"/>
      <c r="AEA135" s="212"/>
      <c r="AEB135" s="212"/>
      <c r="AEC135" s="212"/>
      <c r="AED135" s="212"/>
      <c r="AEE135" s="212"/>
      <c r="AEF135" s="212"/>
      <c r="AEG135" s="212"/>
      <c r="AEH135" s="212"/>
      <c r="AEI135" s="212"/>
      <c r="AEJ135" s="212"/>
      <c r="AEK135" s="212"/>
      <c r="AEL135" s="212"/>
      <c r="AEM135" s="212"/>
      <c r="AEN135" s="212"/>
      <c r="AEO135" s="212"/>
      <c r="AEP135" s="212"/>
      <c r="AEQ135" s="212"/>
      <c r="AER135" s="212"/>
      <c r="AES135" s="212"/>
      <c r="AET135" s="212"/>
      <c r="AEU135" s="212"/>
      <c r="AEV135" s="212"/>
      <c r="AEW135" s="212"/>
      <c r="AEX135" s="212"/>
      <c r="AEY135" s="212"/>
      <c r="AEZ135" s="212"/>
      <c r="AFA135" s="212"/>
      <c r="AFB135" s="212"/>
      <c r="AFC135" s="212"/>
      <c r="AFD135" s="212"/>
      <c r="AFE135" s="212"/>
      <c r="AFF135" s="212"/>
      <c r="AFG135" s="212"/>
      <c r="AFH135" s="212"/>
      <c r="AFI135" s="212"/>
      <c r="AFJ135" s="212"/>
      <c r="AFK135" s="212"/>
      <c r="AFL135" s="212"/>
      <c r="AFM135" s="212"/>
      <c r="AFN135" s="212"/>
      <c r="AFO135" s="212"/>
      <c r="AFP135" s="212"/>
      <c r="AFQ135" s="212"/>
      <c r="AFR135" s="212"/>
      <c r="AFS135" s="212"/>
      <c r="AFT135" s="212"/>
      <c r="AFU135" s="212"/>
      <c r="AFV135" s="212"/>
      <c r="AFW135" s="212"/>
      <c r="AFX135" s="212"/>
      <c r="AFY135" s="212"/>
      <c r="AFZ135" s="212"/>
      <c r="AGA135" s="212"/>
      <c r="AGB135" s="212"/>
      <c r="AGC135" s="212"/>
      <c r="AGD135" s="212"/>
      <c r="AGE135" s="212"/>
      <c r="AGF135" s="212"/>
      <c r="AGG135" s="212"/>
      <c r="AGH135" s="212"/>
      <c r="AGI135" s="212"/>
      <c r="AGJ135" s="212"/>
      <c r="AGK135" s="212"/>
      <c r="AGL135" s="212"/>
      <c r="AGM135" s="212"/>
      <c r="AGN135" s="212"/>
      <c r="AGO135" s="212"/>
      <c r="AGP135" s="212"/>
      <c r="AGQ135" s="212"/>
      <c r="AGR135" s="212"/>
      <c r="AGS135" s="212"/>
      <c r="AGT135" s="212"/>
      <c r="AGU135" s="212"/>
      <c r="AGV135" s="212"/>
      <c r="AGW135" s="212"/>
      <c r="AGX135" s="212"/>
      <c r="AGY135" s="212"/>
      <c r="AGZ135" s="212"/>
      <c r="AHA135" s="212"/>
      <c r="AHB135" s="212"/>
      <c r="AHC135" s="212"/>
      <c r="AHD135" s="212"/>
      <c r="AHE135" s="212"/>
      <c r="AHF135" s="212"/>
      <c r="AHG135" s="212"/>
      <c r="AHH135" s="212"/>
      <c r="AHI135" s="212"/>
      <c r="AHJ135" s="212"/>
      <c r="AHK135" s="212"/>
      <c r="AHL135" s="212"/>
      <c r="AHM135" s="212"/>
      <c r="AHN135" s="212"/>
      <c r="AHO135" s="212"/>
      <c r="AHP135" s="212"/>
      <c r="AHQ135" s="212"/>
      <c r="AHR135" s="212"/>
      <c r="AHS135" s="212"/>
      <c r="AHT135" s="212"/>
      <c r="AHU135" s="212"/>
      <c r="AHV135" s="212"/>
      <c r="AHW135" s="212"/>
      <c r="AHX135" s="212"/>
      <c r="AHY135" s="212"/>
      <c r="AHZ135" s="212"/>
      <c r="AIA135" s="212"/>
      <c r="AIB135" s="212"/>
      <c r="AIC135" s="212"/>
      <c r="AID135" s="212"/>
      <c r="AIE135" s="212"/>
      <c r="AIF135" s="212"/>
      <c r="AIG135" s="212"/>
      <c r="AIH135" s="212"/>
      <c r="AII135" s="212"/>
      <c r="AIJ135" s="212"/>
      <c r="AIK135" s="212"/>
      <c r="AIL135" s="212"/>
      <c r="AIM135" s="212"/>
      <c r="AIN135" s="212"/>
      <c r="AIO135" s="212"/>
      <c r="AIP135" s="212"/>
      <c r="AIQ135" s="212"/>
      <c r="AIR135" s="212"/>
      <c r="AIS135" s="212"/>
      <c r="AIT135" s="212"/>
      <c r="AIU135" s="212"/>
      <c r="AIV135" s="212"/>
      <c r="AIW135" s="212"/>
      <c r="AIX135" s="212"/>
      <c r="AIY135" s="212"/>
      <c r="AIZ135" s="212"/>
      <c r="AJA135" s="212"/>
      <c r="AJB135" s="212"/>
      <c r="AJC135" s="212"/>
      <c r="AJD135" s="212"/>
      <c r="AJE135" s="212"/>
      <c r="AJF135" s="212"/>
      <c r="AJG135" s="212"/>
      <c r="AJH135" s="212"/>
      <c r="AJI135" s="212"/>
      <c r="AJJ135" s="212"/>
      <c r="AJK135" s="212"/>
      <c r="AJL135" s="212"/>
      <c r="AJM135" s="212"/>
      <c r="AJN135" s="212"/>
      <c r="AJO135" s="212"/>
      <c r="AJP135" s="212"/>
      <c r="AJQ135" s="212"/>
      <c r="AJR135" s="212"/>
      <c r="AJS135" s="212"/>
      <c r="AJT135" s="212"/>
      <c r="AJU135" s="212"/>
      <c r="AJV135" s="212"/>
      <c r="AJW135" s="212"/>
      <c r="AJX135" s="212"/>
      <c r="AJY135" s="212"/>
      <c r="AJZ135" s="212"/>
      <c r="AKA135" s="212"/>
      <c r="AKB135" s="212"/>
      <c r="AKC135" s="212"/>
      <c r="AKD135" s="212"/>
      <c r="AKE135" s="212"/>
      <c r="AKF135" s="212"/>
      <c r="AKG135" s="212"/>
      <c r="AKH135" s="212"/>
      <c r="AKI135" s="212"/>
      <c r="AKJ135" s="212"/>
      <c r="AKK135" s="212"/>
      <c r="AKL135" s="212"/>
      <c r="AKM135" s="212"/>
      <c r="AKN135" s="212"/>
      <c r="AKO135" s="212"/>
      <c r="AKP135" s="212"/>
      <c r="AKQ135" s="212"/>
      <c r="AKR135" s="212"/>
      <c r="AKS135" s="212"/>
      <c r="AKT135" s="212"/>
      <c r="AKU135" s="212"/>
      <c r="AKV135" s="212"/>
      <c r="AKW135" s="212"/>
      <c r="AKX135" s="212"/>
      <c r="AKY135" s="212"/>
      <c r="AKZ135" s="212"/>
      <c r="ALA135" s="212"/>
      <c r="ALB135" s="212"/>
      <c r="ALC135" s="212"/>
      <c r="ALD135" s="212"/>
      <c r="ALE135" s="212"/>
      <c r="ALF135" s="212"/>
      <c r="ALG135" s="212"/>
      <c r="ALH135" s="212"/>
      <c r="ALI135" s="212"/>
      <c r="ALJ135" s="212"/>
      <c r="ALK135" s="212"/>
      <c r="ALL135" s="212"/>
      <c r="ALM135" s="212"/>
      <c r="ALN135" s="212"/>
      <c r="ALO135" s="212"/>
      <c r="ALP135" s="212"/>
      <c r="ALQ135" s="212"/>
      <c r="ALR135" s="212"/>
      <c r="ALS135" s="212"/>
      <c r="ALT135" s="212"/>
      <c r="ALU135" s="212"/>
      <c r="ALV135" s="212"/>
      <c r="ALW135" s="212"/>
      <c r="ALX135" s="212"/>
      <c r="ALY135" s="212"/>
      <c r="ALZ135" s="212"/>
      <c r="AMA135" s="212"/>
      <c r="AMB135" s="212"/>
      <c r="AMC135" s="212"/>
      <c r="AMD135" s="212"/>
      <c r="AME135" s="212"/>
      <c r="AMF135" s="212"/>
      <c r="AMG135" s="212"/>
      <c r="AMH135" s="212"/>
      <c r="AMI135" s="212"/>
      <c r="AMJ135" s="212"/>
    </row>
    <row r="136" spans="1:1024" s="213" customFormat="1" ht="38.25" outlineLevel="1" x14ac:dyDescent="0.2">
      <c r="A136" s="211" t="s">
        <v>1058</v>
      </c>
      <c r="B136" s="86" t="s">
        <v>51</v>
      </c>
      <c r="C136" s="86" t="s">
        <v>14</v>
      </c>
      <c r="D136" s="293" t="s">
        <v>155</v>
      </c>
      <c r="E136" s="294" t="s">
        <v>196</v>
      </c>
      <c r="F136" s="295">
        <v>9.18</v>
      </c>
      <c r="G136" s="543">
        <v>0</v>
      </c>
      <c r="H136" s="83">
        <f t="shared" si="39"/>
        <v>0</v>
      </c>
      <c r="I136" s="199">
        <f t="shared" si="40"/>
        <v>0</v>
      </c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  <c r="IC136" s="212"/>
      <c r="ID136" s="212"/>
      <c r="IE136" s="212"/>
      <c r="IF136" s="212"/>
      <c r="IG136" s="212"/>
      <c r="IH136" s="212"/>
      <c r="II136" s="212"/>
      <c r="IJ136" s="212"/>
      <c r="IK136" s="212"/>
      <c r="IL136" s="212"/>
      <c r="IM136" s="212"/>
      <c r="IN136" s="212"/>
      <c r="IO136" s="212"/>
      <c r="IP136" s="212"/>
      <c r="IQ136" s="212"/>
      <c r="IR136" s="212"/>
      <c r="IS136" s="212"/>
      <c r="IT136" s="212"/>
      <c r="IU136" s="212"/>
      <c r="IV136" s="212"/>
      <c r="IW136" s="212"/>
      <c r="IX136" s="212"/>
      <c r="IY136" s="212"/>
      <c r="IZ136" s="212"/>
      <c r="JA136" s="212"/>
      <c r="JB136" s="212"/>
      <c r="JC136" s="212"/>
      <c r="JD136" s="212"/>
      <c r="JE136" s="212"/>
      <c r="JF136" s="212"/>
      <c r="JG136" s="212"/>
      <c r="JH136" s="212"/>
      <c r="JI136" s="212"/>
      <c r="JJ136" s="212"/>
      <c r="JK136" s="212"/>
      <c r="JL136" s="212"/>
      <c r="JM136" s="212"/>
      <c r="JN136" s="212"/>
      <c r="JO136" s="212"/>
      <c r="JP136" s="212"/>
      <c r="JQ136" s="212"/>
      <c r="JR136" s="212"/>
      <c r="JS136" s="212"/>
      <c r="JT136" s="212"/>
      <c r="JU136" s="212"/>
      <c r="JV136" s="212"/>
      <c r="JW136" s="212"/>
      <c r="JX136" s="212"/>
      <c r="JY136" s="212"/>
      <c r="JZ136" s="212"/>
      <c r="KA136" s="212"/>
      <c r="KB136" s="212"/>
      <c r="KC136" s="212"/>
      <c r="KD136" s="212"/>
      <c r="KE136" s="212"/>
      <c r="KF136" s="212"/>
      <c r="KG136" s="212"/>
      <c r="KH136" s="212"/>
      <c r="KI136" s="212"/>
      <c r="KJ136" s="212"/>
      <c r="KK136" s="212"/>
      <c r="KL136" s="212"/>
      <c r="KM136" s="212"/>
      <c r="KN136" s="212"/>
      <c r="KO136" s="212"/>
      <c r="KP136" s="212"/>
      <c r="KQ136" s="212"/>
      <c r="KR136" s="212"/>
      <c r="KS136" s="212"/>
      <c r="KT136" s="212"/>
      <c r="KU136" s="212"/>
      <c r="KV136" s="212"/>
      <c r="KW136" s="212"/>
      <c r="KX136" s="212"/>
      <c r="KY136" s="212"/>
      <c r="KZ136" s="212"/>
      <c r="LA136" s="212"/>
      <c r="LB136" s="212"/>
      <c r="LC136" s="212"/>
      <c r="LD136" s="212"/>
      <c r="LE136" s="212"/>
      <c r="LF136" s="212"/>
      <c r="LG136" s="212"/>
      <c r="LH136" s="212"/>
      <c r="LI136" s="212"/>
      <c r="LJ136" s="212"/>
      <c r="LK136" s="212"/>
      <c r="LL136" s="212"/>
      <c r="LM136" s="212"/>
      <c r="LN136" s="212"/>
      <c r="LO136" s="212"/>
      <c r="LP136" s="212"/>
      <c r="LQ136" s="212"/>
      <c r="LR136" s="212"/>
      <c r="LS136" s="212"/>
      <c r="LT136" s="212"/>
      <c r="LU136" s="212"/>
      <c r="LV136" s="212"/>
      <c r="LW136" s="212"/>
      <c r="LX136" s="212"/>
      <c r="LY136" s="212"/>
      <c r="LZ136" s="212"/>
      <c r="MA136" s="212"/>
      <c r="MB136" s="212"/>
      <c r="MC136" s="212"/>
      <c r="MD136" s="212"/>
      <c r="ME136" s="212"/>
      <c r="MF136" s="212"/>
      <c r="MG136" s="212"/>
      <c r="MH136" s="212"/>
      <c r="MI136" s="212"/>
      <c r="MJ136" s="212"/>
      <c r="MK136" s="212"/>
      <c r="ML136" s="212"/>
      <c r="MM136" s="212"/>
      <c r="MN136" s="212"/>
      <c r="MO136" s="212"/>
      <c r="MP136" s="212"/>
      <c r="MQ136" s="212"/>
      <c r="MR136" s="212"/>
      <c r="MS136" s="212"/>
      <c r="MT136" s="212"/>
      <c r="MU136" s="212"/>
      <c r="MV136" s="212"/>
      <c r="MW136" s="212"/>
      <c r="MX136" s="212"/>
      <c r="MY136" s="212"/>
      <c r="MZ136" s="212"/>
      <c r="NA136" s="212"/>
      <c r="NB136" s="212"/>
      <c r="NC136" s="212"/>
      <c r="ND136" s="212"/>
      <c r="NE136" s="212"/>
      <c r="NF136" s="212"/>
      <c r="NG136" s="212"/>
      <c r="NH136" s="212"/>
      <c r="NI136" s="212"/>
      <c r="NJ136" s="212"/>
      <c r="NK136" s="212"/>
      <c r="NL136" s="212"/>
      <c r="NM136" s="212"/>
      <c r="NN136" s="212"/>
      <c r="NO136" s="212"/>
      <c r="NP136" s="212"/>
      <c r="NQ136" s="212"/>
      <c r="NR136" s="212"/>
      <c r="NS136" s="212"/>
      <c r="NT136" s="212"/>
      <c r="NU136" s="212"/>
      <c r="NV136" s="212"/>
      <c r="NW136" s="212"/>
      <c r="NX136" s="212"/>
      <c r="NY136" s="212"/>
      <c r="NZ136" s="212"/>
      <c r="OA136" s="212"/>
      <c r="OB136" s="212"/>
      <c r="OC136" s="212"/>
      <c r="OD136" s="212"/>
      <c r="OE136" s="212"/>
      <c r="OF136" s="212"/>
      <c r="OG136" s="212"/>
      <c r="OH136" s="212"/>
      <c r="OI136" s="212"/>
      <c r="OJ136" s="212"/>
      <c r="OK136" s="212"/>
      <c r="OL136" s="212"/>
      <c r="OM136" s="212"/>
      <c r="ON136" s="212"/>
      <c r="OO136" s="212"/>
      <c r="OP136" s="212"/>
      <c r="OQ136" s="212"/>
      <c r="OR136" s="212"/>
      <c r="OS136" s="212"/>
      <c r="OT136" s="212"/>
      <c r="OU136" s="212"/>
      <c r="OV136" s="212"/>
      <c r="OW136" s="212"/>
      <c r="OX136" s="212"/>
      <c r="OY136" s="212"/>
      <c r="OZ136" s="212"/>
      <c r="PA136" s="212"/>
      <c r="PB136" s="212"/>
      <c r="PC136" s="212"/>
      <c r="PD136" s="212"/>
      <c r="PE136" s="212"/>
      <c r="PF136" s="212"/>
      <c r="PG136" s="212"/>
      <c r="PH136" s="212"/>
      <c r="PI136" s="212"/>
      <c r="PJ136" s="212"/>
      <c r="PK136" s="212"/>
      <c r="PL136" s="212"/>
      <c r="PM136" s="212"/>
      <c r="PN136" s="212"/>
      <c r="PO136" s="212"/>
      <c r="PP136" s="212"/>
      <c r="PQ136" s="212"/>
      <c r="PR136" s="212"/>
      <c r="PS136" s="212"/>
      <c r="PT136" s="212"/>
      <c r="PU136" s="212"/>
      <c r="PV136" s="212"/>
      <c r="PW136" s="212"/>
      <c r="PX136" s="212"/>
      <c r="PY136" s="212"/>
      <c r="PZ136" s="212"/>
      <c r="QA136" s="212"/>
      <c r="QB136" s="212"/>
      <c r="QC136" s="212"/>
      <c r="QD136" s="212"/>
      <c r="QE136" s="212"/>
      <c r="QF136" s="212"/>
      <c r="QG136" s="212"/>
      <c r="QH136" s="212"/>
      <c r="QI136" s="212"/>
      <c r="QJ136" s="212"/>
      <c r="QK136" s="212"/>
      <c r="QL136" s="212"/>
      <c r="QM136" s="212"/>
      <c r="QN136" s="212"/>
      <c r="QO136" s="212"/>
      <c r="QP136" s="212"/>
      <c r="QQ136" s="212"/>
      <c r="QR136" s="212"/>
      <c r="QS136" s="212"/>
      <c r="QT136" s="212"/>
      <c r="QU136" s="212"/>
      <c r="QV136" s="212"/>
      <c r="QW136" s="212"/>
      <c r="QX136" s="212"/>
      <c r="QY136" s="212"/>
      <c r="QZ136" s="212"/>
      <c r="RA136" s="212"/>
      <c r="RB136" s="212"/>
      <c r="RC136" s="212"/>
      <c r="RD136" s="212"/>
      <c r="RE136" s="212"/>
      <c r="RF136" s="212"/>
      <c r="RG136" s="212"/>
      <c r="RH136" s="212"/>
      <c r="RI136" s="212"/>
      <c r="RJ136" s="212"/>
      <c r="RK136" s="212"/>
      <c r="RL136" s="212"/>
      <c r="RM136" s="212"/>
      <c r="RN136" s="212"/>
      <c r="RO136" s="212"/>
      <c r="RP136" s="212"/>
      <c r="RQ136" s="212"/>
      <c r="RR136" s="212"/>
      <c r="RS136" s="212"/>
      <c r="RT136" s="212"/>
      <c r="RU136" s="212"/>
      <c r="RV136" s="212"/>
      <c r="RW136" s="212"/>
      <c r="RX136" s="212"/>
      <c r="RY136" s="212"/>
      <c r="RZ136" s="212"/>
      <c r="SA136" s="212"/>
      <c r="SB136" s="212"/>
      <c r="SC136" s="212"/>
      <c r="SD136" s="212"/>
      <c r="SE136" s="212"/>
      <c r="SF136" s="212"/>
      <c r="SG136" s="212"/>
      <c r="SH136" s="212"/>
      <c r="SI136" s="212"/>
      <c r="SJ136" s="212"/>
      <c r="SK136" s="212"/>
      <c r="SL136" s="212"/>
      <c r="SM136" s="212"/>
      <c r="SN136" s="212"/>
      <c r="SO136" s="212"/>
      <c r="SP136" s="212"/>
      <c r="SQ136" s="212"/>
      <c r="SR136" s="212"/>
      <c r="SS136" s="212"/>
      <c r="ST136" s="212"/>
      <c r="SU136" s="212"/>
      <c r="SV136" s="212"/>
      <c r="SW136" s="212"/>
      <c r="SX136" s="212"/>
      <c r="SY136" s="212"/>
      <c r="SZ136" s="212"/>
      <c r="TA136" s="212"/>
      <c r="TB136" s="212"/>
      <c r="TC136" s="212"/>
      <c r="TD136" s="212"/>
      <c r="TE136" s="212"/>
      <c r="TF136" s="212"/>
      <c r="TG136" s="212"/>
      <c r="TH136" s="212"/>
      <c r="TI136" s="212"/>
      <c r="TJ136" s="212"/>
      <c r="TK136" s="212"/>
      <c r="TL136" s="212"/>
      <c r="TM136" s="212"/>
      <c r="TN136" s="212"/>
      <c r="TO136" s="212"/>
      <c r="TP136" s="212"/>
      <c r="TQ136" s="212"/>
      <c r="TR136" s="212"/>
      <c r="TS136" s="212"/>
      <c r="TT136" s="212"/>
      <c r="TU136" s="212"/>
      <c r="TV136" s="212"/>
      <c r="TW136" s="212"/>
      <c r="TX136" s="212"/>
      <c r="TY136" s="212"/>
      <c r="TZ136" s="212"/>
      <c r="UA136" s="212"/>
      <c r="UB136" s="212"/>
      <c r="UC136" s="212"/>
      <c r="UD136" s="212"/>
      <c r="UE136" s="212"/>
      <c r="UF136" s="212"/>
      <c r="UG136" s="212"/>
      <c r="UH136" s="212"/>
      <c r="UI136" s="212"/>
      <c r="UJ136" s="212"/>
      <c r="UK136" s="212"/>
      <c r="UL136" s="212"/>
      <c r="UM136" s="212"/>
      <c r="UN136" s="212"/>
      <c r="UO136" s="212"/>
      <c r="UP136" s="212"/>
      <c r="UQ136" s="212"/>
      <c r="UR136" s="212"/>
      <c r="US136" s="212"/>
      <c r="UT136" s="212"/>
      <c r="UU136" s="212"/>
      <c r="UV136" s="212"/>
      <c r="UW136" s="212"/>
      <c r="UX136" s="212"/>
      <c r="UY136" s="212"/>
      <c r="UZ136" s="212"/>
      <c r="VA136" s="212"/>
      <c r="VB136" s="212"/>
      <c r="VC136" s="212"/>
      <c r="VD136" s="212"/>
      <c r="VE136" s="212"/>
      <c r="VF136" s="212"/>
      <c r="VG136" s="212"/>
      <c r="VH136" s="212"/>
      <c r="VI136" s="212"/>
      <c r="VJ136" s="212"/>
      <c r="VK136" s="212"/>
      <c r="VL136" s="212"/>
      <c r="VM136" s="212"/>
      <c r="VN136" s="212"/>
      <c r="VO136" s="212"/>
      <c r="VP136" s="212"/>
      <c r="VQ136" s="212"/>
      <c r="VR136" s="212"/>
      <c r="VS136" s="212"/>
      <c r="VT136" s="212"/>
      <c r="VU136" s="212"/>
      <c r="VV136" s="212"/>
      <c r="VW136" s="212"/>
      <c r="VX136" s="212"/>
      <c r="VY136" s="212"/>
      <c r="VZ136" s="212"/>
      <c r="WA136" s="212"/>
      <c r="WB136" s="212"/>
      <c r="WC136" s="212"/>
      <c r="WD136" s="212"/>
      <c r="WE136" s="212"/>
      <c r="WF136" s="212"/>
      <c r="WG136" s="212"/>
      <c r="WH136" s="212"/>
      <c r="WI136" s="212"/>
      <c r="WJ136" s="212"/>
      <c r="WK136" s="212"/>
      <c r="WL136" s="212"/>
      <c r="WM136" s="212"/>
      <c r="WN136" s="212"/>
      <c r="WO136" s="212"/>
      <c r="WP136" s="212"/>
      <c r="WQ136" s="212"/>
      <c r="WR136" s="212"/>
      <c r="WS136" s="212"/>
      <c r="WT136" s="212"/>
      <c r="WU136" s="212"/>
      <c r="WV136" s="212"/>
      <c r="WW136" s="212"/>
      <c r="WX136" s="212"/>
      <c r="WY136" s="212"/>
      <c r="WZ136" s="212"/>
      <c r="XA136" s="212"/>
      <c r="XB136" s="212"/>
      <c r="XC136" s="212"/>
      <c r="XD136" s="212"/>
      <c r="XE136" s="212"/>
      <c r="XF136" s="212"/>
      <c r="XG136" s="212"/>
      <c r="XH136" s="212"/>
      <c r="XI136" s="212"/>
      <c r="XJ136" s="212"/>
      <c r="XK136" s="212"/>
      <c r="XL136" s="212"/>
      <c r="XM136" s="212"/>
      <c r="XN136" s="212"/>
      <c r="XO136" s="212"/>
      <c r="XP136" s="212"/>
      <c r="XQ136" s="212"/>
      <c r="XR136" s="212"/>
      <c r="XS136" s="212"/>
      <c r="XT136" s="212"/>
      <c r="XU136" s="212"/>
      <c r="XV136" s="212"/>
      <c r="XW136" s="212"/>
      <c r="XX136" s="212"/>
      <c r="XY136" s="212"/>
      <c r="XZ136" s="212"/>
      <c r="YA136" s="212"/>
      <c r="YB136" s="212"/>
      <c r="YC136" s="212"/>
      <c r="YD136" s="212"/>
      <c r="YE136" s="212"/>
      <c r="YF136" s="212"/>
      <c r="YG136" s="212"/>
      <c r="YH136" s="212"/>
      <c r="YI136" s="212"/>
      <c r="YJ136" s="212"/>
      <c r="YK136" s="212"/>
      <c r="YL136" s="212"/>
      <c r="YM136" s="212"/>
      <c r="YN136" s="212"/>
      <c r="YO136" s="212"/>
      <c r="YP136" s="212"/>
      <c r="YQ136" s="212"/>
      <c r="YR136" s="212"/>
      <c r="YS136" s="212"/>
      <c r="YT136" s="212"/>
      <c r="YU136" s="212"/>
      <c r="YV136" s="212"/>
      <c r="YW136" s="212"/>
      <c r="YX136" s="212"/>
      <c r="YY136" s="212"/>
      <c r="YZ136" s="212"/>
      <c r="ZA136" s="212"/>
      <c r="ZB136" s="212"/>
      <c r="ZC136" s="212"/>
      <c r="ZD136" s="212"/>
      <c r="ZE136" s="212"/>
      <c r="ZF136" s="212"/>
      <c r="ZG136" s="212"/>
      <c r="ZH136" s="212"/>
      <c r="ZI136" s="212"/>
      <c r="ZJ136" s="212"/>
      <c r="ZK136" s="212"/>
      <c r="ZL136" s="212"/>
      <c r="ZM136" s="212"/>
      <c r="ZN136" s="212"/>
      <c r="ZO136" s="212"/>
      <c r="ZP136" s="212"/>
      <c r="ZQ136" s="212"/>
      <c r="ZR136" s="212"/>
      <c r="ZS136" s="212"/>
      <c r="ZT136" s="212"/>
      <c r="ZU136" s="212"/>
      <c r="ZV136" s="212"/>
      <c r="ZW136" s="212"/>
      <c r="ZX136" s="212"/>
      <c r="ZY136" s="212"/>
      <c r="ZZ136" s="212"/>
      <c r="AAA136" s="212"/>
      <c r="AAB136" s="212"/>
      <c r="AAC136" s="212"/>
      <c r="AAD136" s="212"/>
      <c r="AAE136" s="212"/>
      <c r="AAF136" s="212"/>
      <c r="AAG136" s="212"/>
      <c r="AAH136" s="212"/>
      <c r="AAI136" s="212"/>
      <c r="AAJ136" s="212"/>
      <c r="AAK136" s="212"/>
      <c r="AAL136" s="212"/>
      <c r="AAM136" s="212"/>
      <c r="AAN136" s="212"/>
      <c r="AAO136" s="212"/>
      <c r="AAP136" s="212"/>
      <c r="AAQ136" s="212"/>
      <c r="AAR136" s="212"/>
      <c r="AAS136" s="212"/>
      <c r="AAT136" s="212"/>
      <c r="AAU136" s="212"/>
      <c r="AAV136" s="212"/>
      <c r="AAW136" s="212"/>
      <c r="AAX136" s="212"/>
      <c r="AAY136" s="212"/>
      <c r="AAZ136" s="212"/>
      <c r="ABA136" s="212"/>
      <c r="ABB136" s="212"/>
      <c r="ABC136" s="212"/>
      <c r="ABD136" s="212"/>
      <c r="ABE136" s="212"/>
      <c r="ABF136" s="212"/>
      <c r="ABG136" s="212"/>
      <c r="ABH136" s="212"/>
      <c r="ABI136" s="212"/>
      <c r="ABJ136" s="212"/>
      <c r="ABK136" s="212"/>
      <c r="ABL136" s="212"/>
      <c r="ABM136" s="212"/>
      <c r="ABN136" s="212"/>
      <c r="ABO136" s="212"/>
      <c r="ABP136" s="212"/>
      <c r="ABQ136" s="212"/>
      <c r="ABR136" s="212"/>
      <c r="ABS136" s="212"/>
      <c r="ABT136" s="212"/>
      <c r="ABU136" s="212"/>
      <c r="ABV136" s="212"/>
      <c r="ABW136" s="212"/>
      <c r="ABX136" s="212"/>
      <c r="ABY136" s="212"/>
      <c r="ABZ136" s="212"/>
      <c r="ACA136" s="212"/>
      <c r="ACB136" s="212"/>
      <c r="ACC136" s="212"/>
      <c r="ACD136" s="212"/>
      <c r="ACE136" s="212"/>
      <c r="ACF136" s="212"/>
      <c r="ACG136" s="212"/>
      <c r="ACH136" s="212"/>
      <c r="ACI136" s="212"/>
      <c r="ACJ136" s="212"/>
      <c r="ACK136" s="212"/>
      <c r="ACL136" s="212"/>
      <c r="ACM136" s="212"/>
      <c r="ACN136" s="212"/>
      <c r="ACO136" s="212"/>
      <c r="ACP136" s="212"/>
      <c r="ACQ136" s="212"/>
      <c r="ACR136" s="212"/>
      <c r="ACS136" s="212"/>
      <c r="ACT136" s="212"/>
      <c r="ACU136" s="212"/>
      <c r="ACV136" s="212"/>
      <c r="ACW136" s="212"/>
      <c r="ACX136" s="212"/>
      <c r="ACY136" s="212"/>
      <c r="ACZ136" s="212"/>
      <c r="ADA136" s="212"/>
      <c r="ADB136" s="212"/>
      <c r="ADC136" s="212"/>
      <c r="ADD136" s="212"/>
      <c r="ADE136" s="212"/>
      <c r="ADF136" s="212"/>
      <c r="ADG136" s="212"/>
      <c r="ADH136" s="212"/>
      <c r="ADI136" s="212"/>
      <c r="ADJ136" s="212"/>
      <c r="ADK136" s="212"/>
      <c r="ADL136" s="212"/>
      <c r="ADM136" s="212"/>
      <c r="ADN136" s="212"/>
      <c r="ADO136" s="212"/>
      <c r="ADP136" s="212"/>
      <c r="ADQ136" s="212"/>
      <c r="ADR136" s="212"/>
      <c r="ADS136" s="212"/>
      <c r="ADT136" s="212"/>
      <c r="ADU136" s="212"/>
      <c r="ADV136" s="212"/>
      <c r="ADW136" s="212"/>
      <c r="ADX136" s="212"/>
      <c r="ADY136" s="212"/>
      <c r="ADZ136" s="212"/>
      <c r="AEA136" s="212"/>
      <c r="AEB136" s="212"/>
      <c r="AEC136" s="212"/>
      <c r="AED136" s="212"/>
      <c r="AEE136" s="212"/>
      <c r="AEF136" s="212"/>
      <c r="AEG136" s="212"/>
      <c r="AEH136" s="212"/>
      <c r="AEI136" s="212"/>
      <c r="AEJ136" s="212"/>
      <c r="AEK136" s="212"/>
      <c r="AEL136" s="212"/>
      <c r="AEM136" s="212"/>
      <c r="AEN136" s="212"/>
      <c r="AEO136" s="212"/>
      <c r="AEP136" s="212"/>
      <c r="AEQ136" s="212"/>
      <c r="AER136" s="212"/>
      <c r="AES136" s="212"/>
      <c r="AET136" s="212"/>
      <c r="AEU136" s="212"/>
      <c r="AEV136" s="212"/>
      <c r="AEW136" s="212"/>
      <c r="AEX136" s="212"/>
      <c r="AEY136" s="212"/>
      <c r="AEZ136" s="212"/>
      <c r="AFA136" s="212"/>
      <c r="AFB136" s="212"/>
      <c r="AFC136" s="212"/>
      <c r="AFD136" s="212"/>
      <c r="AFE136" s="212"/>
      <c r="AFF136" s="212"/>
      <c r="AFG136" s="212"/>
      <c r="AFH136" s="212"/>
      <c r="AFI136" s="212"/>
      <c r="AFJ136" s="212"/>
      <c r="AFK136" s="212"/>
      <c r="AFL136" s="212"/>
      <c r="AFM136" s="212"/>
      <c r="AFN136" s="212"/>
      <c r="AFO136" s="212"/>
      <c r="AFP136" s="212"/>
      <c r="AFQ136" s="212"/>
      <c r="AFR136" s="212"/>
      <c r="AFS136" s="212"/>
      <c r="AFT136" s="212"/>
      <c r="AFU136" s="212"/>
      <c r="AFV136" s="212"/>
      <c r="AFW136" s="212"/>
      <c r="AFX136" s="212"/>
      <c r="AFY136" s="212"/>
      <c r="AFZ136" s="212"/>
      <c r="AGA136" s="212"/>
      <c r="AGB136" s="212"/>
      <c r="AGC136" s="212"/>
      <c r="AGD136" s="212"/>
      <c r="AGE136" s="212"/>
      <c r="AGF136" s="212"/>
      <c r="AGG136" s="212"/>
      <c r="AGH136" s="212"/>
      <c r="AGI136" s="212"/>
      <c r="AGJ136" s="212"/>
      <c r="AGK136" s="212"/>
      <c r="AGL136" s="212"/>
      <c r="AGM136" s="212"/>
      <c r="AGN136" s="212"/>
      <c r="AGO136" s="212"/>
      <c r="AGP136" s="212"/>
      <c r="AGQ136" s="212"/>
      <c r="AGR136" s="212"/>
      <c r="AGS136" s="212"/>
      <c r="AGT136" s="212"/>
      <c r="AGU136" s="212"/>
      <c r="AGV136" s="212"/>
      <c r="AGW136" s="212"/>
      <c r="AGX136" s="212"/>
      <c r="AGY136" s="212"/>
      <c r="AGZ136" s="212"/>
      <c r="AHA136" s="212"/>
      <c r="AHB136" s="212"/>
      <c r="AHC136" s="212"/>
      <c r="AHD136" s="212"/>
      <c r="AHE136" s="212"/>
      <c r="AHF136" s="212"/>
      <c r="AHG136" s="212"/>
      <c r="AHH136" s="212"/>
      <c r="AHI136" s="212"/>
      <c r="AHJ136" s="212"/>
      <c r="AHK136" s="212"/>
      <c r="AHL136" s="212"/>
      <c r="AHM136" s="212"/>
      <c r="AHN136" s="212"/>
      <c r="AHO136" s="212"/>
      <c r="AHP136" s="212"/>
      <c r="AHQ136" s="212"/>
      <c r="AHR136" s="212"/>
      <c r="AHS136" s="212"/>
      <c r="AHT136" s="212"/>
      <c r="AHU136" s="212"/>
      <c r="AHV136" s="212"/>
      <c r="AHW136" s="212"/>
      <c r="AHX136" s="212"/>
      <c r="AHY136" s="212"/>
      <c r="AHZ136" s="212"/>
      <c r="AIA136" s="212"/>
      <c r="AIB136" s="212"/>
      <c r="AIC136" s="212"/>
      <c r="AID136" s="212"/>
      <c r="AIE136" s="212"/>
      <c r="AIF136" s="212"/>
      <c r="AIG136" s="212"/>
      <c r="AIH136" s="212"/>
      <c r="AII136" s="212"/>
      <c r="AIJ136" s="212"/>
      <c r="AIK136" s="212"/>
      <c r="AIL136" s="212"/>
      <c r="AIM136" s="212"/>
      <c r="AIN136" s="212"/>
      <c r="AIO136" s="212"/>
      <c r="AIP136" s="212"/>
      <c r="AIQ136" s="212"/>
      <c r="AIR136" s="212"/>
      <c r="AIS136" s="212"/>
      <c r="AIT136" s="212"/>
      <c r="AIU136" s="212"/>
      <c r="AIV136" s="212"/>
      <c r="AIW136" s="212"/>
      <c r="AIX136" s="212"/>
      <c r="AIY136" s="212"/>
      <c r="AIZ136" s="212"/>
      <c r="AJA136" s="212"/>
      <c r="AJB136" s="212"/>
      <c r="AJC136" s="212"/>
      <c r="AJD136" s="212"/>
      <c r="AJE136" s="212"/>
      <c r="AJF136" s="212"/>
      <c r="AJG136" s="212"/>
      <c r="AJH136" s="212"/>
      <c r="AJI136" s="212"/>
      <c r="AJJ136" s="212"/>
      <c r="AJK136" s="212"/>
      <c r="AJL136" s="212"/>
      <c r="AJM136" s="212"/>
      <c r="AJN136" s="212"/>
      <c r="AJO136" s="212"/>
      <c r="AJP136" s="212"/>
      <c r="AJQ136" s="212"/>
      <c r="AJR136" s="212"/>
      <c r="AJS136" s="212"/>
      <c r="AJT136" s="212"/>
      <c r="AJU136" s="212"/>
      <c r="AJV136" s="212"/>
      <c r="AJW136" s="212"/>
      <c r="AJX136" s="212"/>
      <c r="AJY136" s="212"/>
      <c r="AJZ136" s="212"/>
      <c r="AKA136" s="212"/>
      <c r="AKB136" s="212"/>
      <c r="AKC136" s="212"/>
      <c r="AKD136" s="212"/>
      <c r="AKE136" s="212"/>
      <c r="AKF136" s="212"/>
      <c r="AKG136" s="212"/>
      <c r="AKH136" s="212"/>
      <c r="AKI136" s="212"/>
      <c r="AKJ136" s="212"/>
      <c r="AKK136" s="212"/>
      <c r="AKL136" s="212"/>
      <c r="AKM136" s="212"/>
      <c r="AKN136" s="212"/>
      <c r="AKO136" s="212"/>
      <c r="AKP136" s="212"/>
      <c r="AKQ136" s="212"/>
      <c r="AKR136" s="212"/>
      <c r="AKS136" s="212"/>
      <c r="AKT136" s="212"/>
      <c r="AKU136" s="212"/>
      <c r="AKV136" s="212"/>
      <c r="AKW136" s="212"/>
      <c r="AKX136" s="212"/>
      <c r="AKY136" s="212"/>
      <c r="AKZ136" s="212"/>
      <c r="ALA136" s="212"/>
      <c r="ALB136" s="212"/>
      <c r="ALC136" s="212"/>
      <c r="ALD136" s="212"/>
      <c r="ALE136" s="212"/>
      <c r="ALF136" s="212"/>
      <c r="ALG136" s="212"/>
      <c r="ALH136" s="212"/>
      <c r="ALI136" s="212"/>
      <c r="ALJ136" s="212"/>
      <c r="ALK136" s="212"/>
      <c r="ALL136" s="212"/>
      <c r="ALM136" s="212"/>
      <c r="ALN136" s="212"/>
      <c r="ALO136" s="212"/>
      <c r="ALP136" s="212"/>
      <c r="ALQ136" s="212"/>
      <c r="ALR136" s="212"/>
      <c r="ALS136" s="212"/>
      <c r="ALT136" s="212"/>
      <c r="ALU136" s="212"/>
      <c r="ALV136" s="212"/>
      <c r="ALW136" s="212"/>
      <c r="ALX136" s="212"/>
      <c r="ALY136" s="212"/>
      <c r="ALZ136" s="212"/>
      <c r="AMA136" s="212"/>
      <c r="AMB136" s="212"/>
      <c r="AMC136" s="212"/>
      <c r="AMD136" s="212"/>
      <c r="AME136" s="212"/>
      <c r="AMF136" s="212"/>
      <c r="AMG136" s="212"/>
      <c r="AMH136" s="212"/>
      <c r="AMI136" s="212"/>
      <c r="AMJ136" s="212"/>
    </row>
    <row r="137" spans="1:1024" ht="20.100000000000001" customHeight="1" outlineLevel="1" x14ac:dyDescent="0.2">
      <c r="A137" s="334" t="s">
        <v>898</v>
      </c>
      <c r="B137" s="335"/>
      <c r="C137" s="335"/>
      <c r="D137" s="335"/>
      <c r="E137" s="335"/>
      <c r="F137" s="335"/>
      <c r="G137" s="336"/>
      <c r="H137" s="14"/>
      <c r="I137" s="15">
        <f>SUM(I119:I136)</f>
        <v>0</v>
      </c>
    </row>
    <row r="138" spans="1:1024" s="80" customFormat="1" ht="21.75" customHeight="1" x14ac:dyDescent="0.2">
      <c r="A138" s="104">
        <v>11</v>
      </c>
      <c r="B138" s="104"/>
      <c r="C138" s="104"/>
      <c r="D138" s="164" t="s">
        <v>52</v>
      </c>
      <c r="E138" s="104"/>
      <c r="F138" s="125"/>
      <c r="G138" s="125"/>
      <c r="H138" s="105"/>
      <c r="I138" s="106">
        <f>I150</f>
        <v>0</v>
      </c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  <c r="IT138" s="78"/>
      <c r="IU138" s="78"/>
      <c r="IV138" s="78"/>
      <c r="IW138" s="78"/>
      <c r="IX138" s="78"/>
      <c r="IY138" s="78"/>
      <c r="IZ138" s="78"/>
      <c r="JA138" s="78"/>
      <c r="JB138" s="78"/>
      <c r="JC138" s="78"/>
      <c r="JD138" s="78"/>
      <c r="JE138" s="78"/>
      <c r="JF138" s="78"/>
      <c r="JG138" s="78"/>
      <c r="JH138" s="78"/>
      <c r="JI138" s="78"/>
      <c r="JJ138" s="78"/>
      <c r="JK138" s="78"/>
      <c r="JL138" s="78"/>
      <c r="JM138" s="78"/>
      <c r="JN138" s="78"/>
      <c r="JO138" s="78"/>
      <c r="JP138" s="78"/>
      <c r="JQ138" s="78"/>
      <c r="JR138" s="78"/>
      <c r="JS138" s="78"/>
      <c r="JT138" s="78"/>
      <c r="JU138" s="78"/>
      <c r="JV138" s="78"/>
      <c r="JW138" s="78"/>
      <c r="JX138" s="78"/>
      <c r="JY138" s="78"/>
      <c r="JZ138" s="78"/>
      <c r="KA138" s="78"/>
      <c r="KB138" s="78"/>
      <c r="KC138" s="78"/>
      <c r="KD138" s="78"/>
      <c r="KE138" s="78"/>
      <c r="KF138" s="78"/>
      <c r="KG138" s="78"/>
      <c r="KH138" s="78"/>
      <c r="KI138" s="78"/>
      <c r="KJ138" s="78"/>
      <c r="KK138" s="78"/>
      <c r="KL138" s="78"/>
      <c r="KM138" s="78"/>
      <c r="KN138" s="78"/>
      <c r="KO138" s="78"/>
      <c r="KP138" s="78"/>
      <c r="KQ138" s="78"/>
      <c r="KR138" s="78"/>
      <c r="KS138" s="78"/>
      <c r="KT138" s="78"/>
      <c r="KU138" s="78"/>
      <c r="KV138" s="78"/>
      <c r="KW138" s="78"/>
      <c r="KX138" s="78"/>
      <c r="KY138" s="78"/>
      <c r="KZ138" s="78"/>
      <c r="LA138" s="78"/>
      <c r="LB138" s="78"/>
      <c r="LC138" s="78"/>
      <c r="LD138" s="78"/>
      <c r="LE138" s="78"/>
      <c r="LF138" s="78"/>
      <c r="LG138" s="78"/>
      <c r="LH138" s="78"/>
      <c r="LI138" s="78"/>
      <c r="LJ138" s="78"/>
      <c r="LK138" s="78"/>
      <c r="LL138" s="78"/>
      <c r="LM138" s="78"/>
      <c r="LN138" s="78"/>
      <c r="LO138" s="78"/>
      <c r="LP138" s="78"/>
      <c r="LQ138" s="78"/>
      <c r="LR138" s="78"/>
      <c r="LS138" s="78"/>
      <c r="LT138" s="78"/>
      <c r="LU138" s="78"/>
      <c r="LV138" s="78"/>
      <c r="LW138" s="78"/>
      <c r="LX138" s="78"/>
      <c r="LY138" s="78"/>
      <c r="LZ138" s="78"/>
      <c r="MA138" s="78"/>
      <c r="MB138" s="78"/>
      <c r="MC138" s="78"/>
      <c r="MD138" s="78"/>
      <c r="ME138" s="78"/>
      <c r="MF138" s="78"/>
      <c r="MG138" s="78"/>
      <c r="MH138" s="78"/>
      <c r="MI138" s="78"/>
      <c r="MJ138" s="78"/>
      <c r="MK138" s="78"/>
      <c r="ML138" s="78"/>
      <c r="MM138" s="78"/>
      <c r="MN138" s="78"/>
      <c r="MO138" s="78"/>
      <c r="MP138" s="78"/>
      <c r="MQ138" s="78"/>
      <c r="MR138" s="78"/>
      <c r="MS138" s="78"/>
      <c r="MT138" s="78"/>
      <c r="MU138" s="78"/>
      <c r="MV138" s="78"/>
      <c r="MW138" s="78"/>
      <c r="MX138" s="78"/>
      <c r="MY138" s="78"/>
      <c r="MZ138" s="78"/>
      <c r="NA138" s="78"/>
      <c r="NB138" s="78"/>
      <c r="NC138" s="78"/>
      <c r="ND138" s="78"/>
      <c r="NE138" s="78"/>
      <c r="NF138" s="78"/>
      <c r="NG138" s="78"/>
      <c r="NH138" s="78"/>
      <c r="NI138" s="78"/>
      <c r="NJ138" s="78"/>
      <c r="NK138" s="78"/>
      <c r="NL138" s="78"/>
      <c r="NM138" s="78"/>
      <c r="NN138" s="78"/>
      <c r="NO138" s="78"/>
      <c r="NP138" s="78"/>
      <c r="NQ138" s="78"/>
      <c r="NR138" s="78"/>
      <c r="NS138" s="78"/>
      <c r="NT138" s="78"/>
      <c r="NU138" s="78"/>
      <c r="NV138" s="78"/>
      <c r="NW138" s="78"/>
      <c r="NX138" s="78"/>
      <c r="NY138" s="78"/>
      <c r="NZ138" s="78"/>
      <c r="OA138" s="78"/>
      <c r="OB138" s="78"/>
      <c r="OC138" s="78"/>
      <c r="OD138" s="78"/>
      <c r="OE138" s="78"/>
      <c r="OF138" s="78"/>
      <c r="OG138" s="78"/>
      <c r="OH138" s="78"/>
      <c r="OI138" s="78"/>
      <c r="OJ138" s="78"/>
      <c r="OK138" s="78"/>
      <c r="OL138" s="78"/>
      <c r="OM138" s="78"/>
      <c r="ON138" s="78"/>
      <c r="OO138" s="78"/>
      <c r="OP138" s="78"/>
      <c r="OQ138" s="78"/>
      <c r="OR138" s="78"/>
      <c r="OS138" s="78"/>
      <c r="OT138" s="78"/>
      <c r="OU138" s="78"/>
      <c r="OV138" s="78"/>
      <c r="OW138" s="78"/>
      <c r="OX138" s="78"/>
      <c r="OY138" s="78"/>
      <c r="OZ138" s="78"/>
      <c r="PA138" s="78"/>
      <c r="PB138" s="78"/>
      <c r="PC138" s="78"/>
      <c r="PD138" s="78"/>
      <c r="PE138" s="78"/>
      <c r="PF138" s="78"/>
      <c r="PG138" s="78"/>
      <c r="PH138" s="78"/>
      <c r="PI138" s="78"/>
      <c r="PJ138" s="78"/>
      <c r="PK138" s="78"/>
      <c r="PL138" s="78"/>
      <c r="PM138" s="78"/>
      <c r="PN138" s="78"/>
      <c r="PO138" s="78"/>
      <c r="PP138" s="78"/>
      <c r="PQ138" s="78"/>
      <c r="PR138" s="78"/>
      <c r="PS138" s="78"/>
      <c r="PT138" s="78"/>
      <c r="PU138" s="78"/>
      <c r="PV138" s="78"/>
      <c r="PW138" s="78"/>
      <c r="PX138" s="78"/>
      <c r="PY138" s="78"/>
      <c r="PZ138" s="78"/>
      <c r="QA138" s="78"/>
      <c r="QB138" s="78"/>
      <c r="QC138" s="78"/>
      <c r="QD138" s="78"/>
      <c r="QE138" s="78"/>
      <c r="QF138" s="78"/>
      <c r="QG138" s="78"/>
      <c r="QH138" s="78"/>
      <c r="QI138" s="78"/>
      <c r="QJ138" s="78"/>
      <c r="QK138" s="78"/>
      <c r="QL138" s="78"/>
      <c r="QM138" s="78"/>
      <c r="QN138" s="78"/>
      <c r="QO138" s="78"/>
      <c r="QP138" s="78"/>
      <c r="QQ138" s="78"/>
      <c r="QR138" s="78"/>
      <c r="QS138" s="78"/>
      <c r="QT138" s="78"/>
      <c r="QU138" s="78"/>
      <c r="QV138" s="78"/>
      <c r="QW138" s="78"/>
      <c r="QX138" s="78"/>
      <c r="QY138" s="78"/>
      <c r="QZ138" s="78"/>
      <c r="RA138" s="78"/>
      <c r="RB138" s="78"/>
      <c r="RC138" s="78"/>
      <c r="RD138" s="78"/>
      <c r="RE138" s="78"/>
      <c r="RF138" s="78"/>
      <c r="RG138" s="78"/>
      <c r="RH138" s="78"/>
      <c r="RI138" s="78"/>
      <c r="RJ138" s="78"/>
      <c r="RK138" s="78"/>
      <c r="RL138" s="78"/>
      <c r="RM138" s="78"/>
      <c r="RN138" s="78"/>
      <c r="RO138" s="78"/>
      <c r="RP138" s="78"/>
      <c r="RQ138" s="78"/>
      <c r="RR138" s="78"/>
      <c r="RS138" s="78"/>
      <c r="RT138" s="78"/>
      <c r="RU138" s="78"/>
      <c r="RV138" s="78"/>
      <c r="RW138" s="78"/>
      <c r="RX138" s="78"/>
      <c r="RY138" s="78"/>
      <c r="RZ138" s="78"/>
      <c r="SA138" s="78"/>
      <c r="SB138" s="78"/>
      <c r="SC138" s="78"/>
      <c r="SD138" s="78"/>
      <c r="SE138" s="78"/>
      <c r="SF138" s="78"/>
      <c r="SG138" s="78"/>
      <c r="SH138" s="78"/>
      <c r="SI138" s="78"/>
      <c r="SJ138" s="78"/>
      <c r="SK138" s="78"/>
      <c r="SL138" s="78"/>
      <c r="SM138" s="78"/>
      <c r="SN138" s="78"/>
      <c r="SO138" s="78"/>
      <c r="SP138" s="78"/>
      <c r="SQ138" s="78"/>
      <c r="SR138" s="78"/>
      <c r="SS138" s="78"/>
      <c r="ST138" s="78"/>
      <c r="SU138" s="78"/>
      <c r="SV138" s="78"/>
      <c r="SW138" s="78"/>
      <c r="SX138" s="78"/>
      <c r="SY138" s="78"/>
      <c r="SZ138" s="78"/>
      <c r="TA138" s="78"/>
      <c r="TB138" s="78"/>
      <c r="TC138" s="78"/>
      <c r="TD138" s="78"/>
      <c r="TE138" s="78"/>
      <c r="TF138" s="78"/>
      <c r="TG138" s="78"/>
      <c r="TH138" s="78"/>
      <c r="TI138" s="78"/>
      <c r="TJ138" s="78"/>
      <c r="TK138" s="78"/>
      <c r="TL138" s="78"/>
      <c r="TM138" s="78"/>
      <c r="TN138" s="78"/>
      <c r="TO138" s="78"/>
      <c r="TP138" s="78"/>
      <c r="TQ138" s="78"/>
      <c r="TR138" s="78"/>
      <c r="TS138" s="78"/>
      <c r="TT138" s="78"/>
      <c r="TU138" s="78"/>
      <c r="TV138" s="78"/>
      <c r="TW138" s="78"/>
      <c r="TX138" s="78"/>
      <c r="TY138" s="78"/>
      <c r="TZ138" s="78"/>
      <c r="UA138" s="78"/>
      <c r="UB138" s="78"/>
      <c r="UC138" s="78"/>
      <c r="UD138" s="78"/>
      <c r="UE138" s="78"/>
      <c r="UF138" s="78"/>
      <c r="UG138" s="78"/>
      <c r="UH138" s="78"/>
      <c r="UI138" s="78"/>
      <c r="UJ138" s="78"/>
      <c r="UK138" s="78"/>
      <c r="UL138" s="78"/>
      <c r="UM138" s="78"/>
      <c r="UN138" s="78"/>
      <c r="UO138" s="78"/>
      <c r="UP138" s="78"/>
      <c r="UQ138" s="78"/>
      <c r="UR138" s="78"/>
      <c r="US138" s="78"/>
      <c r="UT138" s="78"/>
      <c r="UU138" s="78"/>
      <c r="UV138" s="78"/>
      <c r="UW138" s="78"/>
      <c r="UX138" s="78"/>
      <c r="UY138" s="78"/>
      <c r="UZ138" s="78"/>
      <c r="VA138" s="78"/>
      <c r="VB138" s="78"/>
      <c r="VC138" s="78"/>
      <c r="VD138" s="78"/>
      <c r="VE138" s="78"/>
      <c r="VF138" s="78"/>
      <c r="VG138" s="78"/>
      <c r="VH138" s="78"/>
      <c r="VI138" s="78"/>
      <c r="VJ138" s="78"/>
      <c r="VK138" s="78"/>
      <c r="VL138" s="78"/>
      <c r="VM138" s="78"/>
      <c r="VN138" s="78"/>
      <c r="VO138" s="78"/>
      <c r="VP138" s="78"/>
      <c r="VQ138" s="78"/>
      <c r="VR138" s="78"/>
      <c r="VS138" s="78"/>
      <c r="VT138" s="78"/>
      <c r="VU138" s="78"/>
      <c r="VV138" s="78"/>
      <c r="VW138" s="78"/>
      <c r="VX138" s="78"/>
      <c r="VY138" s="78"/>
      <c r="VZ138" s="78"/>
      <c r="WA138" s="78"/>
      <c r="WB138" s="78"/>
      <c r="WC138" s="78"/>
      <c r="WD138" s="78"/>
      <c r="WE138" s="78"/>
      <c r="WF138" s="78"/>
      <c r="WG138" s="78"/>
      <c r="WH138" s="78"/>
      <c r="WI138" s="78"/>
      <c r="WJ138" s="78"/>
      <c r="WK138" s="78"/>
      <c r="WL138" s="78"/>
      <c r="WM138" s="78"/>
      <c r="WN138" s="78"/>
      <c r="WO138" s="78"/>
      <c r="WP138" s="78"/>
      <c r="WQ138" s="78"/>
      <c r="WR138" s="78"/>
      <c r="WS138" s="78"/>
      <c r="WT138" s="78"/>
      <c r="WU138" s="78"/>
      <c r="WV138" s="78"/>
      <c r="WW138" s="78"/>
      <c r="WX138" s="78"/>
      <c r="WY138" s="78"/>
      <c r="WZ138" s="78"/>
      <c r="XA138" s="78"/>
      <c r="XB138" s="78"/>
      <c r="XC138" s="78"/>
      <c r="XD138" s="78"/>
      <c r="XE138" s="78"/>
      <c r="XF138" s="78"/>
      <c r="XG138" s="78"/>
      <c r="XH138" s="78"/>
      <c r="XI138" s="78"/>
      <c r="XJ138" s="78"/>
      <c r="XK138" s="78"/>
      <c r="XL138" s="78"/>
      <c r="XM138" s="78"/>
      <c r="XN138" s="78"/>
      <c r="XO138" s="78"/>
      <c r="XP138" s="78"/>
      <c r="XQ138" s="78"/>
      <c r="XR138" s="78"/>
      <c r="XS138" s="78"/>
      <c r="XT138" s="78"/>
      <c r="XU138" s="78"/>
      <c r="XV138" s="78"/>
      <c r="XW138" s="78"/>
      <c r="XX138" s="78"/>
      <c r="XY138" s="78"/>
      <c r="XZ138" s="78"/>
      <c r="YA138" s="78"/>
      <c r="YB138" s="78"/>
      <c r="YC138" s="78"/>
      <c r="YD138" s="78"/>
      <c r="YE138" s="78"/>
      <c r="YF138" s="78"/>
      <c r="YG138" s="78"/>
      <c r="YH138" s="78"/>
      <c r="YI138" s="78"/>
      <c r="YJ138" s="78"/>
      <c r="YK138" s="78"/>
      <c r="YL138" s="78"/>
      <c r="YM138" s="78"/>
      <c r="YN138" s="78"/>
      <c r="YO138" s="78"/>
      <c r="YP138" s="78"/>
      <c r="YQ138" s="78"/>
      <c r="YR138" s="78"/>
      <c r="YS138" s="78"/>
      <c r="YT138" s="78"/>
      <c r="YU138" s="78"/>
      <c r="YV138" s="78"/>
      <c r="YW138" s="78"/>
      <c r="YX138" s="78"/>
      <c r="YY138" s="78"/>
      <c r="YZ138" s="78"/>
      <c r="ZA138" s="78"/>
      <c r="ZB138" s="78"/>
      <c r="ZC138" s="78"/>
      <c r="ZD138" s="78"/>
      <c r="ZE138" s="78"/>
      <c r="ZF138" s="78"/>
      <c r="ZG138" s="78"/>
      <c r="ZH138" s="78"/>
      <c r="ZI138" s="78"/>
      <c r="ZJ138" s="78"/>
      <c r="ZK138" s="78"/>
      <c r="ZL138" s="78"/>
      <c r="ZM138" s="78"/>
      <c r="ZN138" s="78"/>
      <c r="ZO138" s="78"/>
      <c r="ZP138" s="78"/>
      <c r="ZQ138" s="78"/>
      <c r="ZR138" s="78"/>
      <c r="ZS138" s="78"/>
      <c r="ZT138" s="78"/>
      <c r="ZU138" s="78"/>
      <c r="ZV138" s="78"/>
      <c r="ZW138" s="78"/>
      <c r="ZX138" s="78"/>
      <c r="ZY138" s="78"/>
      <c r="ZZ138" s="78"/>
      <c r="AAA138" s="78"/>
      <c r="AAB138" s="78"/>
      <c r="AAC138" s="78"/>
      <c r="AAD138" s="78"/>
      <c r="AAE138" s="78"/>
      <c r="AAF138" s="78"/>
      <c r="AAG138" s="78"/>
      <c r="AAH138" s="78"/>
      <c r="AAI138" s="78"/>
      <c r="AAJ138" s="78"/>
      <c r="AAK138" s="78"/>
      <c r="AAL138" s="78"/>
      <c r="AAM138" s="78"/>
      <c r="AAN138" s="78"/>
      <c r="AAO138" s="78"/>
      <c r="AAP138" s="78"/>
      <c r="AAQ138" s="78"/>
      <c r="AAR138" s="78"/>
      <c r="AAS138" s="78"/>
      <c r="AAT138" s="78"/>
      <c r="AAU138" s="78"/>
      <c r="AAV138" s="78"/>
      <c r="AAW138" s="78"/>
      <c r="AAX138" s="78"/>
      <c r="AAY138" s="78"/>
      <c r="AAZ138" s="78"/>
      <c r="ABA138" s="78"/>
      <c r="ABB138" s="78"/>
      <c r="ABC138" s="78"/>
      <c r="ABD138" s="78"/>
      <c r="ABE138" s="78"/>
      <c r="ABF138" s="78"/>
      <c r="ABG138" s="78"/>
      <c r="ABH138" s="78"/>
      <c r="ABI138" s="78"/>
      <c r="ABJ138" s="78"/>
      <c r="ABK138" s="78"/>
      <c r="ABL138" s="78"/>
      <c r="ABM138" s="78"/>
      <c r="ABN138" s="78"/>
      <c r="ABO138" s="78"/>
      <c r="ABP138" s="78"/>
      <c r="ABQ138" s="78"/>
      <c r="ABR138" s="78"/>
      <c r="ABS138" s="78"/>
      <c r="ABT138" s="78"/>
      <c r="ABU138" s="78"/>
      <c r="ABV138" s="78"/>
      <c r="ABW138" s="78"/>
      <c r="ABX138" s="78"/>
      <c r="ABY138" s="78"/>
      <c r="ABZ138" s="78"/>
      <c r="ACA138" s="78"/>
      <c r="ACB138" s="78"/>
      <c r="ACC138" s="78"/>
      <c r="ACD138" s="78"/>
      <c r="ACE138" s="78"/>
      <c r="ACF138" s="78"/>
      <c r="ACG138" s="78"/>
      <c r="ACH138" s="78"/>
      <c r="ACI138" s="78"/>
      <c r="ACJ138" s="78"/>
      <c r="ACK138" s="78"/>
      <c r="ACL138" s="78"/>
      <c r="ACM138" s="78"/>
      <c r="ACN138" s="78"/>
      <c r="ACO138" s="78"/>
      <c r="ACP138" s="78"/>
      <c r="ACQ138" s="78"/>
      <c r="ACR138" s="78"/>
      <c r="ACS138" s="78"/>
      <c r="ACT138" s="78"/>
      <c r="ACU138" s="78"/>
      <c r="ACV138" s="78"/>
      <c r="ACW138" s="78"/>
      <c r="ACX138" s="78"/>
      <c r="ACY138" s="78"/>
      <c r="ACZ138" s="78"/>
      <c r="ADA138" s="78"/>
      <c r="ADB138" s="78"/>
      <c r="ADC138" s="78"/>
      <c r="ADD138" s="78"/>
      <c r="ADE138" s="78"/>
      <c r="ADF138" s="78"/>
      <c r="ADG138" s="78"/>
      <c r="ADH138" s="78"/>
      <c r="ADI138" s="78"/>
      <c r="ADJ138" s="78"/>
      <c r="ADK138" s="78"/>
      <c r="ADL138" s="78"/>
      <c r="ADM138" s="78"/>
      <c r="ADN138" s="78"/>
      <c r="ADO138" s="78"/>
      <c r="ADP138" s="78"/>
      <c r="ADQ138" s="78"/>
      <c r="ADR138" s="78"/>
      <c r="ADS138" s="78"/>
      <c r="ADT138" s="78"/>
      <c r="ADU138" s="78"/>
      <c r="ADV138" s="78"/>
      <c r="ADW138" s="78"/>
      <c r="ADX138" s="78"/>
      <c r="ADY138" s="78"/>
      <c r="ADZ138" s="78"/>
      <c r="AEA138" s="78"/>
      <c r="AEB138" s="78"/>
      <c r="AEC138" s="78"/>
      <c r="AED138" s="78"/>
      <c r="AEE138" s="78"/>
      <c r="AEF138" s="78"/>
      <c r="AEG138" s="78"/>
      <c r="AEH138" s="78"/>
      <c r="AEI138" s="78"/>
      <c r="AEJ138" s="78"/>
      <c r="AEK138" s="78"/>
      <c r="AEL138" s="78"/>
      <c r="AEM138" s="78"/>
      <c r="AEN138" s="78"/>
      <c r="AEO138" s="78"/>
      <c r="AEP138" s="78"/>
      <c r="AEQ138" s="78"/>
      <c r="AER138" s="78"/>
      <c r="AES138" s="78"/>
      <c r="AET138" s="78"/>
      <c r="AEU138" s="78"/>
      <c r="AEV138" s="78"/>
      <c r="AEW138" s="78"/>
      <c r="AEX138" s="78"/>
      <c r="AEY138" s="78"/>
      <c r="AEZ138" s="78"/>
      <c r="AFA138" s="78"/>
      <c r="AFB138" s="78"/>
      <c r="AFC138" s="78"/>
      <c r="AFD138" s="78"/>
      <c r="AFE138" s="78"/>
      <c r="AFF138" s="78"/>
      <c r="AFG138" s="78"/>
      <c r="AFH138" s="78"/>
      <c r="AFI138" s="78"/>
      <c r="AFJ138" s="78"/>
      <c r="AFK138" s="78"/>
      <c r="AFL138" s="78"/>
      <c r="AFM138" s="78"/>
      <c r="AFN138" s="78"/>
      <c r="AFO138" s="78"/>
      <c r="AFP138" s="78"/>
      <c r="AFQ138" s="78"/>
      <c r="AFR138" s="78"/>
      <c r="AFS138" s="78"/>
      <c r="AFT138" s="78"/>
      <c r="AFU138" s="78"/>
      <c r="AFV138" s="78"/>
      <c r="AFW138" s="78"/>
      <c r="AFX138" s="78"/>
      <c r="AFY138" s="78"/>
      <c r="AFZ138" s="78"/>
      <c r="AGA138" s="78"/>
      <c r="AGB138" s="78"/>
      <c r="AGC138" s="78"/>
      <c r="AGD138" s="78"/>
      <c r="AGE138" s="78"/>
      <c r="AGF138" s="78"/>
      <c r="AGG138" s="78"/>
      <c r="AGH138" s="78"/>
      <c r="AGI138" s="78"/>
      <c r="AGJ138" s="78"/>
      <c r="AGK138" s="78"/>
      <c r="AGL138" s="78"/>
      <c r="AGM138" s="78"/>
      <c r="AGN138" s="78"/>
      <c r="AGO138" s="78"/>
      <c r="AGP138" s="78"/>
      <c r="AGQ138" s="78"/>
      <c r="AGR138" s="78"/>
      <c r="AGS138" s="78"/>
      <c r="AGT138" s="78"/>
      <c r="AGU138" s="78"/>
      <c r="AGV138" s="78"/>
      <c r="AGW138" s="78"/>
      <c r="AGX138" s="78"/>
      <c r="AGY138" s="78"/>
      <c r="AGZ138" s="78"/>
      <c r="AHA138" s="78"/>
      <c r="AHB138" s="78"/>
      <c r="AHC138" s="78"/>
      <c r="AHD138" s="78"/>
      <c r="AHE138" s="78"/>
      <c r="AHF138" s="78"/>
      <c r="AHG138" s="78"/>
      <c r="AHH138" s="78"/>
      <c r="AHI138" s="78"/>
      <c r="AHJ138" s="78"/>
      <c r="AHK138" s="78"/>
      <c r="AHL138" s="78"/>
      <c r="AHM138" s="78"/>
      <c r="AHN138" s="78"/>
      <c r="AHO138" s="78"/>
      <c r="AHP138" s="78"/>
      <c r="AHQ138" s="78"/>
      <c r="AHR138" s="78"/>
      <c r="AHS138" s="78"/>
      <c r="AHT138" s="78"/>
      <c r="AHU138" s="78"/>
      <c r="AHV138" s="78"/>
      <c r="AHW138" s="78"/>
      <c r="AHX138" s="78"/>
      <c r="AHY138" s="78"/>
      <c r="AHZ138" s="78"/>
      <c r="AIA138" s="78"/>
      <c r="AIB138" s="78"/>
      <c r="AIC138" s="78"/>
      <c r="AID138" s="78"/>
      <c r="AIE138" s="78"/>
      <c r="AIF138" s="78"/>
      <c r="AIG138" s="78"/>
      <c r="AIH138" s="78"/>
      <c r="AII138" s="78"/>
      <c r="AIJ138" s="78"/>
      <c r="AIK138" s="78"/>
      <c r="AIL138" s="78"/>
      <c r="AIM138" s="78"/>
      <c r="AIN138" s="78"/>
      <c r="AIO138" s="78"/>
      <c r="AIP138" s="78"/>
      <c r="AIQ138" s="78"/>
      <c r="AIR138" s="78"/>
      <c r="AIS138" s="78"/>
      <c r="AIT138" s="78"/>
      <c r="AIU138" s="78"/>
      <c r="AIV138" s="78"/>
      <c r="AIW138" s="78"/>
      <c r="AIX138" s="78"/>
      <c r="AIY138" s="78"/>
      <c r="AIZ138" s="78"/>
      <c r="AJA138" s="78"/>
      <c r="AJB138" s="78"/>
      <c r="AJC138" s="78"/>
      <c r="AJD138" s="78"/>
      <c r="AJE138" s="78"/>
      <c r="AJF138" s="78"/>
      <c r="AJG138" s="78"/>
      <c r="AJH138" s="78"/>
      <c r="AJI138" s="78"/>
      <c r="AJJ138" s="78"/>
      <c r="AJK138" s="78"/>
      <c r="AJL138" s="78"/>
      <c r="AJM138" s="78"/>
      <c r="AJN138" s="78"/>
      <c r="AJO138" s="78"/>
      <c r="AJP138" s="78"/>
      <c r="AJQ138" s="78"/>
      <c r="AJR138" s="78"/>
      <c r="AJS138" s="78"/>
      <c r="AJT138" s="78"/>
      <c r="AJU138" s="78"/>
      <c r="AJV138" s="78"/>
      <c r="AJW138" s="78"/>
      <c r="AJX138" s="78"/>
      <c r="AJY138" s="78"/>
      <c r="AJZ138" s="78"/>
      <c r="AKA138" s="78"/>
      <c r="AKB138" s="78"/>
      <c r="AKC138" s="78"/>
      <c r="AKD138" s="78"/>
      <c r="AKE138" s="78"/>
      <c r="AKF138" s="78"/>
      <c r="AKG138" s="78"/>
      <c r="AKH138" s="78"/>
      <c r="AKI138" s="78"/>
      <c r="AKJ138" s="78"/>
      <c r="AKK138" s="78"/>
      <c r="AKL138" s="78"/>
      <c r="AKM138" s="78"/>
      <c r="AKN138" s="78"/>
      <c r="AKO138" s="78"/>
      <c r="AKP138" s="78"/>
      <c r="AKQ138" s="78"/>
      <c r="AKR138" s="78"/>
      <c r="AKS138" s="78"/>
      <c r="AKT138" s="78"/>
      <c r="AKU138" s="78"/>
      <c r="AKV138" s="78"/>
      <c r="AKW138" s="78"/>
      <c r="AKX138" s="78"/>
      <c r="AKY138" s="78"/>
      <c r="AKZ138" s="78"/>
      <c r="ALA138" s="78"/>
      <c r="ALB138" s="78"/>
      <c r="ALC138" s="78"/>
      <c r="ALD138" s="78"/>
      <c r="ALE138" s="78"/>
      <c r="ALF138" s="78"/>
      <c r="ALG138" s="78"/>
      <c r="ALH138" s="78"/>
      <c r="ALI138" s="78"/>
      <c r="ALJ138" s="78"/>
      <c r="ALK138" s="78"/>
      <c r="ALL138" s="78"/>
      <c r="ALM138" s="78"/>
      <c r="ALN138" s="78"/>
      <c r="ALO138" s="78"/>
      <c r="ALP138" s="78"/>
      <c r="ALQ138" s="78"/>
      <c r="ALR138" s="78"/>
      <c r="ALS138" s="78"/>
      <c r="ALT138" s="78"/>
      <c r="ALU138" s="78"/>
      <c r="ALV138" s="78"/>
      <c r="ALW138" s="78"/>
      <c r="ALX138" s="78"/>
      <c r="ALY138" s="78"/>
      <c r="ALZ138" s="78"/>
      <c r="AMA138" s="78"/>
      <c r="AMB138" s="78"/>
      <c r="AMC138" s="78"/>
      <c r="AMD138" s="78"/>
      <c r="AME138" s="78"/>
      <c r="AMF138" s="78"/>
      <c r="AMG138" s="78"/>
      <c r="AMH138" s="78"/>
      <c r="AMI138" s="78"/>
      <c r="AMJ138" s="78"/>
    </row>
    <row r="139" spans="1:1024" s="77" customFormat="1" ht="25.5" outlineLevel="1" x14ac:dyDescent="0.2">
      <c r="A139" s="220" t="s">
        <v>131</v>
      </c>
      <c r="B139" s="86" t="s">
        <v>1067</v>
      </c>
      <c r="C139" s="86" t="s">
        <v>14</v>
      </c>
      <c r="D139" s="218" t="s">
        <v>1068</v>
      </c>
      <c r="E139" s="86" t="s">
        <v>196</v>
      </c>
      <c r="F139" s="82">
        <v>2545.6999999999998</v>
      </c>
      <c r="G139" s="538">
        <v>0</v>
      </c>
      <c r="H139" s="83">
        <f t="shared" ref="H139:H148" si="41">(G139*0.2223)+G139</f>
        <v>0</v>
      </c>
      <c r="I139" s="199">
        <f t="shared" ref="I139:I148" si="42">(F139*H139)</f>
        <v>0</v>
      </c>
    </row>
    <row r="140" spans="1:1024" s="77" customFormat="1" ht="25.5" outlineLevel="1" x14ac:dyDescent="0.2">
      <c r="A140" s="220" t="s">
        <v>132</v>
      </c>
      <c r="B140" s="86">
        <v>88497</v>
      </c>
      <c r="C140" s="86" t="s">
        <v>17</v>
      </c>
      <c r="D140" s="293" t="s">
        <v>1103</v>
      </c>
      <c r="E140" s="86" t="s">
        <v>196</v>
      </c>
      <c r="F140" s="82">
        <v>1174.2</v>
      </c>
      <c r="G140" s="538">
        <v>0</v>
      </c>
      <c r="H140" s="83">
        <f t="shared" si="41"/>
        <v>0</v>
      </c>
      <c r="I140" s="199">
        <f t="shared" si="42"/>
        <v>0</v>
      </c>
    </row>
    <row r="141" spans="1:1024" s="77" customFormat="1" ht="25.5" outlineLevel="1" x14ac:dyDescent="0.2">
      <c r="A141" s="220" t="s">
        <v>133</v>
      </c>
      <c r="B141" s="86">
        <v>88496</v>
      </c>
      <c r="C141" s="86" t="s">
        <v>17</v>
      </c>
      <c r="D141" s="218" t="s">
        <v>1104</v>
      </c>
      <c r="E141" s="86" t="s">
        <v>196</v>
      </c>
      <c r="F141" s="82">
        <v>769.74</v>
      </c>
      <c r="G141" s="538">
        <v>0</v>
      </c>
      <c r="H141" s="83">
        <f t="shared" si="41"/>
        <v>0</v>
      </c>
      <c r="I141" s="199">
        <f t="shared" si="42"/>
        <v>0</v>
      </c>
    </row>
    <row r="142" spans="1:1024" s="77" customFormat="1" ht="38.25" outlineLevel="1" x14ac:dyDescent="0.2">
      <c r="A142" s="220" t="s">
        <v>134</v>
      </c>
      <c r="B142" s="284" t="s">
        <v>1105</v>
      </c>
      <c r="C142" s="284" t="s">
        <v>14</v>
      </c>
      <c r="D142" s="293" t="s">
        <v>1106</v>
      </c>
      <c r="E142" s="284" t="s">
        <v>196</v>
      </c>
      <c r="F142" s="292">
        <v>736.94</v>
      </c>
      <c r="G142" s="539">
        <v>0</v>
      </c>
      <c r="H142" s="288">
        <f t="shared" si="41"/>
        <v>0</v>
      </c>
      <c r="I142" s="289">
        <f t="shared" si="42"/>
        <v>0</v>
      </c>
    </row>
    <row r="143" spans="1:1024" s="77" customFormat="1" ht="38.25" outlineLevel="1" x14ac:dyDescent="0.2">
      <c r="A143" s="316" t="s">
        <v>135</v>
      </c>
      <c r="B143" s="284" t="s">
        <v>1107</v>
      </c>
      <c r="C143" s="284" t="s">
        <v>14</v>
      </c>
      <c r="D143" s="283" t="s">
        <v>1108</v>
      </c>
      <c r="E143" s="284" t="s">
        <v>196</v>
      </c>
      <c r="F143" s="292">
        <v>1039.02</v>
      </c>
      <c r="G143" s="539">
        <v>0</v>
      </c>
      <c r="H143" s="288">
        <f t="shared" si="41"/>
        <v>0</v>
      </c>
      <c r="I143" s="289">
        <f t="shared" si="42"/>
        <v>0</v>
      </c>
      <c r="K143" s="317"/>
    </row>
    <row r="144" spans="1:1024" s="77" customFormat="1" ht="25.5" outlineLevel="1" x14ac:dyDescent="0.2">
      <c r="A144" s="316" t="s">
        <v>899</v>
      </c>
      <c r="B144" s="284" t="s">
        <v>1109</v>
      </c>
      <c r="C144" s="284" t="s">
        <v>17</v>
      </c>
      <c r="D144" s="283" t="s">
        <v>1110</v>
      </c>
      <c r="E144" s="284" t="s">
        <v>196</v>
      </c>
      <c r="F144" s="292">
        <v>769.74</v>
      </c>
      <c r="G144" s="539">
        <v>0</v>
      </c>
      <c r="H144" s="288">
        <f t="shared" si="41"/>
        <v>0</v>
      </c>
      <c r="I144" s="289">
        <f t="shared" si="42"/>
        <v>0</v>
      </c>
      <c r="K144" s="317"/>
    </row>
    <row r="145" spans="1:1024" s="77" customFormat="1" ht="25.5" outlineLevel="1" x14ac:dyDescent="0.2">
      <c r="A145" s="316" t="s">
        <v>136</v>
      </c>
      <c r="B145" s="284" t="s">
        <v>1111</v>
      </c>
      <c r="C145" s="284" t="s">
        <v>14</v>
      </c>
      <c r="D145" s="283" t="s">
        <v>1112</v>
      </c>
      <c r="E145" s="284" t="s">
        <v>196</v>
      </c>
      <c r="F145" s="292">
        <v>67.62</v>
      </c>
      <c r="G145" s="545">
        <v>0</v>
      </c>
      <c r="H145" s="288">
        <f t="shared" si="41"/>
        <v>0</v>
      </c>
      <c r="I145" s="289">
        <f t="shared" si="42"/>
        <v>0</v>
      </c>
      <c r="K145" s="317"/>
    </row>
    <row r="146" spans="1:1024" s="77" customFormat="1" ht="25.5" outlineLevel="1" x14ac:dyDescent="0.2">
      <c r="A146" s="220" t="s">
        <v>137</v>
      </c>
      <c r="B146" s="86" t="s">
        <v>53</v>
      </c>
      <c r="C146" s="86" t="s">
        <v>17</v>
      </c>
      <c r="D146" s="91" t="s">
        <v>1113</v>
      </c>
      <c r="E146" s="86" t="s">
        <v>196</v>
      </c>
      <c r="F146" s="82">
        <v>70.56</v>
      </c>
      <c r="G146" s="538">
        <v>0</v>
      </c>
      <c r="H146" s="83">
        <f t="shared" si="41"/>
        <v>0</v>
      </c>
      <c r="I146" s="199">
        <f t="shared" si="42"/>
        <v>0</v>
      </c>
    </row>
    <row r="147" spans="1:1024" s="77" customFormat="1" ht="25.5" outlineLevel="1" x14ac:dyDescent="0.2">
      <c r="A147" s="220" t="s">
        <v>637</v>
      </c>
      <c r="B147" s="86" t="s">
        <v>646</v>
      </c>
      <c r="C147" s="86" t="s">
        <v>14</v>
      </c>
      <c r="D147" s="91" t="s">
        <v>645</v>
      </c>
      <c r="E147" s="86" t="s">
        <v>196</v>
      </c>
      <c r="F147" s="82">
        <v>271.45</v>
      </c>
      <c r="G147" s="538">
        <v>0</v>
      </c>
      <c r="H147" s="83">
        <f t="shared" si="41"/>
        <v>0</v>
      </c>
      <c r="I147" s="199">
        <f t="shared" si="42"/>
        <v>0</v>
      </c>
    </row>
    <row r="148" spans="1:1024" s="77" customFormat="1" ht="38.25" outlineLevel="1" x14ac:dyDescent="0.2">
      <c r="A148" s="220" t="s">
        <v>638</v>
      </c>
      <c r="B148" s="86" t="s">
        <v>1114</v>
      </c>
      <c r="C148" s="86" t="s">
        <v>14</v>
      </c>
      <c r="D148" s="91" t="s">
        <v>647</v>
      </c>
      <c r="E148" s="86" t="s">
        <v>196</v>
      </c>
      <c r="F148" s="82">
        <v>286.32</v>
      </c>
      <c r="G148" s="538">
        <v>0</v>
      </c>
      <c r="H148" s="83">
        <f t="shared" si="41"/>
        <v>0</v>
      </c>
      <c r="I148" s="199">
        <f t="shared" si="42"/>
        <v>0</v>
      </c>
    </row>
    <row r="149" spans="1:1024" s="77" customFormat="1" ht="25.5" outlineLevel="1" x14ac:dyDescent="0.2">
      <c r="A149" s="220" t="s">
        <v>1021</v>
      </c>
      <c r="B149" s="86" t="s">
        <v>1014</v>
      </c>
      <c r="C149" s="86" t="s">
        <v>14</v>
      </c>
      <c r="D149" s="91" t="s">
        <v>1013</v>
      </c>
      <c r="E149" s="86" t="s">
        <v>56</v>
      </c>
      <c r="F149" s="82">
        <v>286.81</v>
      </c>
      <c r="G149" s="538">
        <v>0</v>
      </c>
      <c r="H149" s="83">
        <f t="shared" ref="H149" si="43">(G149*0.2223)+G149</f>
        <v>0</v>
      </c>
      <c r="I149" s="199">
        <f t="shared" ref="I149" si="44">(F149*H149)</f>
        <v>0</v>
      </c>
    </row>
    <row r="150" spans="1:1024" s="80" customFormat="1" ht="15.75" customHeight="1" outlineLevel="1" x14ac:dyDescent="0.2">
      <c r="A150" s="337" t="s">
        <v>202</v>
      </c>
      <c r="B150" s="338"/>
      <c r="C150" s="338"/>
      <c r="D150" s="338"/>
      <c r="E150" s="338"/>
      <c r="F150" s="338"/>
      <c r="G150" s="339"/>
      <c r="H150" s="95"/>
      <c r="I150" s="143">
        <f>SUM(I139:I149)</f>
        <v>0</v>
      </c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  <c r="IT150" s="78"/>
      <c r="IU150" s="78"/>
      <c r="IV150" s="78"/>
      <c r="IW150" s="78"/>
      <c r="IX150" s="78"/>
      <c r="IY150" s="78"/>
      <c r="IZ150" s="78"/>
      <c r="JA150" s="78"/>
      <c r="JB150" s="78"/>
      <c r="JC150" s="78"/>
      <c r="JD150" s="78"/>
      <c r="JE150" s="78"/>
      <c r="JF150" s="78"/>
      <c r="JG150" s="78"/>
      <c r="JH150" s="78"/>
      <c r="JI150" s="78"/>
      <c r="JJ150" s="78"/>
      <c r="JK150" s="78"/>
      <c r="JL150" s="78"/>
      <c r="JM150" s="78"/>
      <c r="JN150" s="78"/>
      <c r="JO150" s="78"/>
      <c r="JP150" s="78"/>
      <c r="JQ150" s="78"/>
      <c r="JR150" s="78"/>
      <c r="JS150" s="78"/>
      <c r="JT150" s="78"/>
      <c r="JU150" s="78"/>
      <c r="JV150" s="78"/>
      <c r="JW150" s="78"/>
      <c r="JX150" s="78"/>
      <c r="JY150" s="78"/>
      <c r="JZ150" s="78"/>
      <c r="KA150" s="78"/>
      <c r="KB150" s="78"/>
      <c r="KC150" s="78"/>
      <c r="KD150" s="78"/>
      <c r="KE150" s="78"/>
      <c r="KF150" s="78"/>
      <c r="KG150" s="78"/>
      <c r="KH150" s="78"/>
      <c r="KI150" s="78"/>
      <c r="KJ150" s="78"/>
      <c r="KK150" s="78"/>
      <c r="KL150" s="78"/>
      <c r="KM150" s="78"/>
      <c r="KN150" s="78"/>
      <c r="KO150" s="78"/>
      <c r="KP150" s="78"/>
      <c r="KQ150" s="78"/>
      <c r="KR150" s="78"/>
      <c r="KS150" s="78"/>
      <c r="KT150" s="78"/>
      <c r="KU150" s="78"/>
      <c r="KV150" s="78"/>
      <c r="KW150" s="78"/>
      <c r="KX150" s="78"/>
      <c r="KY150" s="78"/>
      <c r="KZ150" s="78"/>
      <c r="LA150" s="78"/>
      <c r="LB150" s="78"/>
      <c r="LC150" s="78"/>
      <c r="LD150" s="78"/>
      <c r="LE150" s="78"/>
      <c r="LF150" s="78"/>
      <c r="LG150" s="78"/>
      <c r="LH150" s="78"/>
      <c r="LI150" s="78"/>
      <c r="LJ150" s="78"/>
      <c r="LK150" s="78"/>
      <c r="LL150" s="78"/>
      <c r="LM150" s="78"/>
      <c r="LN150" s="78"/>
      <c r="LO150" s="78"/>
      <c r="LP150" s="78"/>
      <c r="LQ150" s="78"/>
      <c r="LR150" s="78"/>
      <c r="LS150" s="78"/>
      <c r="LT150" s="78"/>
      <c r="LU150" s="78"/>
      <c r="LV150" s="78"/>
      <c r="LW150" s="78"/>
      <c r="LX150" s="78"/>
      <c r="LY150" s="78"/>
      <c r="LZ150" s="78"/>
      <c r="MA150" s="78"/>
      <c r="MB150" s="78"/>
      <c r="MC150" s="78"/>
      <c r="MD150" s="78"/>
      <c r="ME150" s="78"/>
      <c r="MF150" s="78"/>
      <c r="MG150" s="78"/>
      <c r="MH150" s="78"/>
      <c r="MI150" s="78"/>
      <c r="MJ150" s="78"/>
      <c r="MK150" s="78"/>
      <c r="ML150" s="78"/>
      <c r="MM150" s="78"/>
      <c r="MN150" s="78"/>
      <c r="MO150" s="78"/>
      <c r="MP150" s="78"/>
      <c r="MQ150" s="78"/>
      <c r="MR150" s="78"/>
      <c r="MS150" s="78"/>
      <c r="MT150" s="78"/>
      <c r="MU150" s="78"/>
      <c r="MV150" s="78"/>
      <c r="MW150" s="78"/>
      <c r="MX150" s="78"/>
      <c r="MY150" s="78"/>
      <c r="MZ150" s="78"/>
      <c r="NA150" s="78"/>
      <c r="NB150" s="78"/>
      <c r="NC150" s="78"/>
      <c r="ND150" s="78"/>
      <c r="NE150" s="78"/>
      <c r="NF150" s="78"/>
      <c r="NG150" s="78"/>
      <c r="NH150" s="78"/>
      <c r="NI150" s="78"/>
      <c r="NJ150" s="78"/>
      <c r="NK150" s="78"/>
      <c r="NL150" s="78"/>
      <c r="NM150" s="78"/>
      <c r="NN150" s="78"/>
      <c r="NO150" s="78"/>
      <c r="NP150" s="78"/>
      <c r="NQ150" s="78"/>
      <c r="NR150" s="78"/>
      <c r="NS150" s="78"/>
      <c r="NT150" s="78"/>
      <c r="NU150" s="78"/>
      <c r="NV150" s="78"/>
      <c r="NW150" s="78"/>
      <c r="NX150" s="78"/>
      <c r="NY150" s="78"/>
      <c r="NZ150" s="78"/>
      <c r="OA150" s="78"/>
      <c r="OB150" s="78"/>
      <c r="OC150" s="78"/>
      <c r="OD150" s="78"/>
      <c r="OE150" s="78"/>
      <c r="OF150" s="78"/>
      <c r="OG150" s="78"/>
      <c r="OH150" s="78"/>
      <c r="OI150" s="78"/>
      <c r="OJ150" s="78"/>
      <c r="OK150" s="78"/>
      <c r="OL150" s="78"/>
      <c r="OM150" s="78"/>
      <c r="ON150" s="78"/>
      <c r="OO150" s="78"/>
      <c r="OP150" s="78"/>
      <c r="OQ150" s="78"/>
      <c r="OR150" s="78"/>
      <c r="OS150" s="78"/>
      <c r="OT150" s="78"/>
      <c r="OU150" s="78"/>
      <c r="OV150" s="78"/>
      <c r="OW150" s="78"/>
      <c r="OX150" s="78"/>
      <c r="OY150" s="78"/>
      <c r="OZ150" s="78"/>
      <c r="PA150" s="78"/>
      <c r="PB150" s="78"/>
      <c r="PC150" s="78"/>
      <c r="PD150" s="78"/>
      <c r="PE150" s="78"/>
      <c r="PF150" s="78"/>
      <c r="PG150" s="78"/>
      <c r="PH150" s="78"/>
      <c r="PI150" s="78"/>
      <c r="PJ150" s="78"/>
      <c r="PK150" s="78"/>
      <c r="PL150" s="78"/>
      <c r="PM150" s="78"/>
      <c r="PN150" s="78"/>
      <c r="PO150" s="78"/>
      <c r="PP150" s="78"/>
      <c r="PQ150" s="78"/>
      <c r="PR150" s="78"/>
      <c r="PS150" s="78"/>
      <c r="PT150" s="78"/>
      <c r="PU150" s="78"/>
      <c r="PV150" s="78"/>
      <c r="PW150" s="78"/>
      <c r="PX150" s="78"/>
      <c r="PY150" s="78"/>
      <c r="PZ150" s="78"/>
      <c r="QA150" s="78"/>
      <c r="QB150" s="78"/>
      <c r="QC150" s="78"/>
      <c r="QD150" s="78"/>
      <c r="QE150" s="78"/>
      <c r="QF150" s="78"/>
      <c r="QG150" s="78"/>
      <c r="QH150" s="78"/>
      <c r="QI150" s="78"/>
      <c r="QJ150" s="78"/>
      <c r="QK150" s="78"/>
      <c r="QL150" s="78"/>
      <c r="QM150" s="78"/>
      <c r="QN150" s="78"/>
      <c r="QO150" s="78"/>
      <c r="QP150" s="78"/>
      <c r="QQ150" s="78"/>
      <c r="QR150" s="78"/>
      <c r="QS150" s="78"/>
      <c r="QT150" s="78"/>
      <c r="QU150" s="78"/>
      <c r="QV150" s="78"/>
      <c r="QW150" s="78"/>
      <c r="QX150" s="78"/>
      <c r="QY150" s="78"/>
      <c r="QZ150" s="78"/>
      <c r="RA150" s="78"/>
      <c r="RB150" s="78"/>
      <c r="RC150" s="78"/>
      <c r="RD150" s="78"/>
      <c r="RE150" s="78"/>
      <c r="RF150" s="78"/>
      <c r="RG150" s="78"/>
      <c r="RH150" s="78"/>
      <c r="RI150" s="78"/>
      <c r="RJ150" s="78"/>
      <c r="RK150" s="78"/>
      <c r="RL150" s="78"/>
      <c r="RM150" s="78"/>
      <c r="RN150" s="78"/>
      <c r="RO150" s="78"/>
      <c r="RP150" s="78"/>
      <c r="RQ150" s="78"/>
      <c r="RR150" s="78"/>
      <c r="RS150" s="78"/>
      <c r="RT150" s="78"/>
      <c r="RU150" s="78"/>
      <c r="RV150" s="78"/>
      <c r="RW150" s="78"/>
      <c r="RX150" s="78"/>
      <c r="RY150" s="78"/>
      <c r="RZ150" s="78"/>
      <c r="SA150" s="78"/>
      <c r="SB150" s="78"/>
      <c r="SC150" s="78"/>
      <c r="SD150" s="78"/>
      <c r="SE150" s="78"/>
      <c r="SF150" s="78"/>
      <c r="SG150" s="78"/>
      <c r="SH150" s="78"/>
      <c r="SI150" s="78"/>
      <c r="SJ150" s="78"/>
      <c r="SK150" s="78"/>
      <c r="SL150" s="78"/>
      <c r="SM150" s="78"/>
      <c r="SN150" s="78"/>
      <c r="SO150" s="78"/>
      <c r="SP150" s="78"/>
      <c r="SQ150" s="78"/>
      <c r="SR150" s="78"/>
      <c r="SS150" s="78"/>
      <c r="ST150" s="78"/>
      <c r="SU150" s="78"/>
      <c r="SV150" s="78"/>
      <c r="SW150" s="78"/>
      <c r="SX150" s="78"/>
      <c r="SY150" s="78"/>
      <c r="SZ150" s="78"/>
      <c r="TA150" s="78"/>
      <c r="TB150" s="78"/>
      <c r="TC150" s="78"/>
      <c r="TD150" s="78"/>
      <c r="TE150" s="78"/>
      <c r="TF150" s="78"/>
      <c r="TG150" s="78"/>
      <c r="TH150" s="78"/>
      <c r="TI150" s="78"/>
      <c r="TJ150" s="78"/>
      <c r="TK150" s="78"/>
      <c r="TL150" s="78"/>
      <c r="TM150" s="78"/>
      <c r="TN150" s="78"/>
      <c r="TO150" s="78"/>
      <c r="TP150" s="78"/>
      <c r="TQ150" s="78"/>
      <c r="TR150" s="78"/>
      <c r="TS150" s="78"/>
      <c r="TT150" s="78"/>
      <c r="TU150" s="78"/>
      <c r="TV150" s="78"/>
      <c r="TW150" s="78"/>
      <c r="TX150" s="78"/>
      <c r="TY150" s="78"/>
      <c r="TZ150" s="78"/>
      <c r="UA150" s="78"/>
      <c r="UB150" s="78"/>
      <c r="UC150" s="78"/>
      <c r="UD150" s="78"/>
      <c r="UE150" s="78"/>
      <c r="UF150" s="78"/>
      <c r="UG150" s="78"/>
      <c r="UH150" s="78"/>
      <c r="UI150" s="78"/>
      <c r="UJ150" s="78"/>
      <c r="UK150" s="78"/>
      <c r="UL150" s="78"/>
      <c r="UM150" s="78"/>
      <c r="UN150" s="78"/>
      <c r="UO150" s="78"/>
      <c r="UP150" s="78"/>
      <c r="UQ150" s="78"/>
      <c r="UR150" s="78"/>
      <c r="US150" s="78"/>
      <c r="UT150" s="78"/>
      <c r="UU150" s="78"/>
      <c r="UV150" s="78"/>
      <c r="UW150" s="78"/>
      <c r="UX150" s="78"/>
      <c r="UY150" s="78"/>
      <c r="UZ150" s="78"/>
      <c r="VA150" s="78"/>
      <c r="VB150" s="78"/>
      <c r="VC150" s="78"/>
      <c r="VD150" s="78"/>
      <c r="VE150" s="78"/>
      <c r="VF150" s="78"/>
      <c r="VG150" s="78"/>
      <c r="VH150" s="78"/>
      <c r="VI150" s="78"/>
      <c r="VJ150" s="78"/>
      <c r="VK150" s="78"/>
      <c r="VL150" s="78"/>
      <c r="VM150" s="78"/>
      <c r="VN150" s="78"/>
      <c r="VO150" s="78"/>
      <c r="VP150" s="78"/>
      <c r="VQ150" s="78"/>
      <c r="VR150" s="78"/>
      <c r="VS150" s="78"/>
      <c r="VT150" s="78"/>
      <c r="VU150" s="78"/>
      <c r="VV150" s="78"/>
      <c r="VW150" s="78"/>
      <c r="VX150" s="78"/>
      <c r="VY150" s="78"/>
      <c r="VZ150" s="78"/>
      <c r="WA150" s="78"/>
      <c r="WB150" s="78"/>
      <c r="WC150" s="78"/>
      <c r="WD150" s="78"/>
      <c r="WE150" s="78"/>
      <c r="WF150" s="78"/>
      <c r="WG150" s="78"/>
      <c r="WH150" s="78"/>
      <c r="WI150" s="78"/>
      <c r="WJ150" s="78"/>
      <c r="WK150" s="78"/>
      <c r="WL150" s="78"/>
      <c r="WM150" s="78"/>
      <c r="WN150" s="78"/>
      <c r="WO150" s="78"/>
      <c r="WP150" s="78"/>
      <c r="WQ150" s="78"/>
      <c r="WR150" s="78"/>
      <c r="WS150" s="78"/>
      <c r="WT150" s="78"/>
      <c r="WU150" s="78"/>
      <c r="WV150" s="78"/>
      <c r="WW150" s="78"/>
      <c r="WX150" s="78"/>
      <c r="WY150" s="78"/>
      <c r="WZ150" s="78"/>
      <c r="XA150" s="78"/>
      <c r="XB150" s="78"/>
      <c r="XC150" s="78"/>
      <c r="XD150" s="78"/>
      <c r="XE150" s="78"/>
      <c r="XF150" s="78"/>
      <c r="XG150" s="78"/>
      <c r="XH150" s="78"/>
      <c r="XI150" s="78"/>
      <c r="XJ150" s="78"/>
      <c r="XK150" s="78"/>
      <c r="XL150" s="78"/>
      <c r="XM150" s="78"/>
      <c r="XN150" s="78"/>
      <c r="XO150" s="78"/>
      <c r="XP150" s="78"/>
      <c r="XQ150" s="78"/>
      <c r="XR150" s="78"/>
      <c r="XS150" s="78"/>
      <c r="XT150" s="78"/>
      <c r="XU150" s="78"/>
      <c r="XV150" s="78"/>
      <c r="XW150" s="78"/>
      <c r="XX150" s="78"/>
      <c r="XY150" s="78"/>
      <c r="XZ150" s="78"/>
      <c r="YA150" s="78"/>
      <c r="YB150" s="78"/>
      <c r="YC150" s="78"/>
      <c r="YD150" s="78"/>
      <c r="YE150" s="78"/>
      <c r="YF150" s="78"/>
      <c r="YG150" s="78"/>
      <c r="YH150" s="78"/>
      <c r="YI150" s="78"/>
      <c r="YJ150" s="78"/>
      <c r="YK150" s="78"/>
      <c r="YL150" s="78"/>
      <c r="YM150" s="78"/>
      <c r="YN150" s="78"/>
      <c r="YO150" s="78"/>
      <c r="YP150" s="78"/>
      <c r="YQ150" s="78"/>
      <c r="YR150" s="78"/>
      <c r="YS150" s="78"/>
      <c r="YT150" s="78"/>
      <c r="YU150" s="78"/>
      <c r="YV150" s="78"/>
      <c r="YW150" s="78"/>
      <c r="YX150" s="78"/>
      <c r="YY150" s="78"/>
      <c r="YZ150" s="78"/>
      <c r="ZA150" s="78"/>
      <c r="ZB150" s="78"/>
      <c r="ZC150" s="78"/>
      <c r="ZD150" s="78"/>
      <c r="ZE150" s="78"/>
      <c r="ZF150" s="78"/>
      <c r="ZG150" s="78"/>
      <c r="ZH150" s="78"/>
      <c r="ZI150" s="78"/>
      <c r="ZJ150" s="78"/>
      <c r="ZK150" s="78"/>
      <c r="ZL150" s="78"/>
      <c r="ZM150" s="78"/>
      <c r="ZN150" s="78"/>
      <c r="ZO150" s="78"/>
      <c r="ZP150" s="78"/>
      <c r="ZQ150" s="78"/>
      <c r="ZR150" s="78"/>
      <c r="ZS150" s="78"/>
      <c r="ZT150" s="78"/>
      <c r="ZU150" s="78"/>
      <c r="ZV150" s="78"/>
      <c r="ZW150" s="78"/>
      <c r="ZX150" s="78"/>
      <c r="ZY150" s="78"/>
      <c r="ZZ150" s="78"/>
      <c r="AAA150" s="78"/>
      <c r="AAB150" s="78"/>
      <c r="AAC150" s="78"/>
      <c r="AAD150" s="78"/>
      <c r="AAE150" s="78"/>
      <c r="AAF150" s="78"/>
      <c r="AAG150" s="78"/>
      <c r="AAH150" s="78"/>
      <c r="AAI150" s="78"/>
      <c r="AAJ150" s="78"/>
      <c r="AAK150" s="78"/>
      <c r="AAL150" s="78"/>
      <c r="AAM150" s="78"/>
      <c r="AAN150" s="78"/>
      <c r="AAO150" s="78"/>
      <c r="AAP150" s="78"/>
      <c r="AAQ150" s="78"/>
      <c r="AAR150" s="78"/>
      <c r="AAS150" s="78"/>
      <c r="AAT150" s="78"/>
      <c r="AAU150" s="78"/>
      <c r="AAV150" s="78"/>
      <c r="AAW150" s="78"/>
      <c r="AAX150" s="78"/>
      <c r="AAY150" s="78"/>
      <c r="AAZ150" s="78"/>
      <c r="ABA150" s="78"/>
      <c r="ABB150" s="78"/>
      <c r="ABC150" s="78"/>
      <c r="ABD150" s="78"/>
      <c r="ABE150" s="78"/>
      <c r="ABF150" s="78"/>
      <c r="ABG150" s="78"/>
      <c r="ABH150" s="78"/>
      <c r="ABI150" s="78"/>
      <c r="ABJ150" s="78"/>
      <c r="ABK150" s="78"/>
      <c r="ABL150" s="78"/>
      <c r="ABM150" s="78"/>
      <c r="ABN150" s="78"/>
      <c r="ABO150" s="78"/>
      <c r="ABP150" s="78"/>
      <c r="ABQ150" s="78"/>
      <c r="ABR150" s="78"/>
      <c r="ABS150" s="78"/>
      <c r="ABT150" s="78"/>
      <c r="ABU150" s="78"/>
      <c r="ABV150" s="78"/>
      <c r="ABW150" s="78"/>
      <c r="ABX150" s="78"/>
      <c r="ABY150" s="78"/>
      <c r="ABZ150" s="78"/>
      <c r="ACA150" s="78"/>
      <c r="ACB150" s="78"/>
      <c r="ACC150" s="78"/>
      <c r="ACD150" s="78"/>
      <c r="ACE150" s="78"/>
      <c r="ACF150" s="78"/>
      <c r="ACG150" s="78"/>
      <c r="ACH150" s="78"/>
      <c r="ACI150" s="78"/>
      <c r="ACJ150" s="78"/>
      <c r="ACK150" s="78"/>
      <c r="ACL150" s="78"/>
      <c r="ACM150" s="78"/>
      <c r="ACN150" s="78"/>
      <c r="ACO150" s="78"/>
      <c r="ACP150" s="78"/>
      <c r="ACQ150" s="78"/>
      <c r="ACR150" s="78"/>
      <c r="ACS150" s="78"/>
      <c r="ACT150" s="78"/>
      <c r="ACU150" s="78"/>
      <c r="ACV150" s="78"/>
      <c r="ACW150" s="78"/>
      <c r="ACX150" s="78"/>
      <c r="ACY150" s="78"/>
      <c r="ACZ150" s="78"/>
      <c r="ADA150" s="78"/>
      <c r="ADB150" s="78"/>
      <c r="ADC150" s="78"/>
      <c r="ADD150" s="78"/>
      <c r="ADE150" s="78"/>
      <c r="ADF150" s="78"/>
      <c r="ADG150" s="78"/>
      <c r="ADH150" s="78"/>
      <c r="ADI150" s="78"/>
      <c r="ADJ150" s="78"/>
      <c r="ADK150" s="78"/>
      <c r="ADL150" s="78"/>
      <c r="ADM150" s="78"/>
      <c r="ADN150" s="78"/>
      <c r="ADO150" s="78"/>
      <c r="ADP150" s="78"/>
      <c r="ADQ150" s="78"/>
      <c r="ADR150" s="78"/>
      <c r="ADS150" s="78"/>
      <c r="ADT150" s="78"/>
      <c r="ADU150" s="78"/>
      <c r="ADV150" s="78"/>
      <c r="ADW150" s="78"/>
      <c r="ADX150" s="78"/>
      <c r="ADY150" s="78"/>
      <c r="ADZ150" s="78"/>
      <c r="AEA150" s="78"/>
      <c r="AEB150" s="78"/>
      <c r="AEC150" s="78"/>
      <c r="AED150" s="78"/>
      <c r="AEE150" s="78"/>
      <c r="AEF150" s="78"/>
      <c r="AEG150" s="78"/>
      <c r="AEH150" s="78"/>
      <c r="AEI150" s="78"/>
      <c r="AEJ150" s="78"/>
      <c r="AEK150" s="78"/>
      <c r="AEL150" s="78"/>
      <c r="AEM150" s="78"/>
      <c r="AEN150" s="78"/>
      <c r="AEO150" s="78"/>
      <c r="AEP150" s="78"/>
      <c r="AEQ150" s="78"/>
      <c r="AER150" s="78"/>
      <c r="AES150" s="78"/>
      <c r="AET150" s="78"/>
      <c r="AEU150" s="78"/>
      <c r="AEV150" s="78"/>
      <c r="AEW150" s="78"/>
      <c r="AEX150" s="78"/>
      <c r="AEY150" s="78"/>
      <c r="AEZ150" s="78"/>
      <c r="AFA150" s="78"/>
      <c r="AFB150" s="78"/>
      <c r="AFC150" s="78"/>
      <c r="AFD150" s="78"/>
      <c r="AFE150" s="78"/>
      <c r="AFF150" s="78"/>
      <c r="AFG150" s="78"/>
      <c r="AFH150" s="78"/>
      <c r="AFI150" s="78"/>
      <c r="AFJ150" s="78"/>
      <c r="AFK150" s="78"/>
      <c r="AFL150" s="78"/>
      <c r="AFM150" s="78"/>
      <c r="AFN150" s="78"/>
      <c r="AFO150" s="78"/>
      <c r="AFP150" s="78"/>
      <c r="AFQ150" s="78"/>
      <c r="AFR150" s="78"/>
      <c r="AFS150" s="78"/>
      <c r="AFT150" s="78"/>
      <c r="AFU150" s="78"/>
      <c r="AFV150" s="78"/>
      <c r="AFW150" s="78"/>
      <c r="AFX150" s="78"/>
      <c r="AFY150" s="78"/>
      <c r="AFZ150" s="78"/>
      <c r="AGA150" s="78"/>
      <c r="AGB150" s="78"/>
      <c r="AGC150" s="78"/>
      <c r="AGD150" s="78"/>
      <c r="AGE150" s="78"/>
      <c r="AGF150" s="78"/>
      <c r="AGG150" s="78"/>
      <c r="AGH150" s="78"/>
      <c r="AGI150" s="78"/>
      <c r="AGJ150" s="78"/>
      <c r="AGK150" s="78"/>
      <c r="AGL150" s="78"/>
      <c r="AGM150" s="78"/>
      <c r="AGN150" s="78"/>
      <c r="AGO150" s="78"/>
      <c r="AGP150" s="78"/>
      <c r="AGQ150" s="78"/>
      <c r="AGR150" s="78"/>
      <c r="AGS150" s="78"/>
      <c r="AGT150" s="78"/>
      <c r="AGU150" s="78"/>
      <c r="AGV150" s="78"/>
      <c r="AGW150" s="78"/>
      <c r="AGX150" s="78"/>
      <c r="AGY150" s="78"/>
      <c r="AGZ150" s="78"/>
      <c r="AHA150" s="78"/>
      <c r="AHB150" s="78"/>
      <c r="AHC150" s="78"/>
      <c r="AHD150" s="78"/>
      <c r="AHE150" s="78"/>
      <c r="AHF150" s="78"/>
      <c r="AHG150" s="78"/>
      <c r="AHH150" s="78"/>
      <c r="AHI150" s="78"/>
      <c r="AHJ150" s="78"/>
      <c r="AHK150" s="78"/>
      <c r="AHL150" s="78"/>
      <c r="AHM150" s="78"/>
      <c r="AHN150" s="78"/>
      <c r="AHO150" s="78"/>
      <c r="AHP150" s="78"/>
      <c r="AHQ150" s="78"/>
      <c r="AHR150" s="78"/>
      <c r="AHS150" s="78"/>
      <c r="AHT150" s="78"/>
      <c r="AHU150" s="78"/>
      <c r="AHV150" s="78"/>
      <c r="AHW150" s="78"/>
      <c r="AHX150" s="78"/>
      <c r="AHY150" s="78"/>
      <c r="AHZ150" s="78"/>
      <c r="AIA150" s="78"/>
      <c r="AIB150" s="78"/>
      <c r="AIC150" s="78"/>
      <c r="AID150" s="78"/>
      <c r="AIE150" s="78"/>
      <c r="AIF150" s="78"/>
      <c r="AIG150" s="78"/>
      <c r="AIH150" s="78"/>
      <c r="AII150" s="78"/>
      <c r="AIJ150" s="78"/>
      <c r="AIK150" s="78"/>
      <c r="AIL150" s="78"/>
      <c r="AIM150" s="78"/>
      <c r="AIN150" s="78"/>
      <c r="AIO150" s="78"/>
      <c r="AIP150" s="78"/>
      <c r="AIQ150" s="78"/>
      <c r="AIR150" s="78"/>
      <c r="AIS150" s="78"/>
      <c r="AIT150" s="78"/>
      <c r="AIU150" s="78"/>
      <c r="AIV150" s="78"/>
      <c r="AIW150" s="78"/>
      <c r="AIX150" s="78"/>
      <c r="AIY150" s="78"/>
      <c r="AIZ150" s="78"/>
      <c r="AJA150" s="78"/>
      <c r="AJB150" s="78"/>
      <c r="AJC150" s="78"/>
      <c r="AJD150" s="78"/>
      <c r="AJE150" s="78"/>
      <c r="AJF150" s="78"/>
      <c r="AJG150" s="78"/>
      <c r="AJH150" s="78"/>
      <c r="AJI150" s="78"/>
      <c r="AJJ150" s="78"/>
      <c r="AJK150" s="78"/>
      <c r="AJL150" s="78"/>
      <c r="AJM150" s="78"/>
      <c r="AJN150" s="78"/>
      <c r="AJO150" s="78"/>
      <c r="AJP150" s="78"/>
      <c r="AJQ150" s="78"/>
      <c r="AJR150" s="78"/>
      <c r="AJS150" s="78"/>
      <c r="AJT150" s="78"/>
      <c r="AJU150" s="78"/>
      <c r="AJV150" s="78"/>
      <c r="AJW150" s="78"/>
      <c r="AJX150" s="78"/>
      <c r="AJY150" s="78"/>
      <c r="AJZ150" s="78"/>
      <c r="AKA150" s="78"/>
      <c r="AKB150" s="78"/>
      <c r="AKC150" s="78"/>
      <c r="AKD150" s="78"/>
      <c r="AKE150" s="78"/>
      <c r="AKF150" s="78"/>
      <c r="AKG150" s="78"/>
      <c r="AKH150" s="78"/>
      <c r="AKI150" s="78"/>
      <c r="AKJ150" s="78"/>
      <c r="AKK150" s="78"/>
      <c r="AKL150" s="78"/>
      <c r="AKM150" s="78"/>
      <c r="AKN150" s="78"/>
      <c r="AKO150" s="78"/>
      <c r="AKP150" s="78"/>
      <c r="AKQ150" s="78"/>
      <c r="AKR150" s="78"/>
      <c r="AKS150" s="78"/>
      <c r="AKT150" s="78"/>
      <c r="AKU150" s="78"/>
      <c r="AKV150" s="78"/>
      <c r="AKW150" s="78"/>
      <c r="AKX150" s="78"/>
      <c r="AKY150" s="78"/>
      <c r="AKZ150" s="78"/>
      <c r="ALA150" s="78"/>
      <c r="ALB150" s="78"/>
      <c r="ALC150" s="78"/>
      <c r="ALD150" s="78"/>
      <c r="ALE150" s="78"/>
      <c r="ALF150" s="78"/>
      <c r="ALG150" s="78"/>
      <c r="ALH150" s="78"/>
      <c r="ALI150" s="78"/>
      <c r="ALJ150" s="78"/>
      <c r="ALK150" s="78"/>
      <c r="ALL150" s="78"/>
      <c r="ALM150" s="78"/>
      <c r="ALN150" s="78"/>
      <c r="ALO150" s="78"/>
      <c r="ALP150" s="78"/>
      <c r="ALQ150" s="78"/>
      <c r="ALR150" s="78"/>
      <c r="ALS150" s="78"/>
      <c r="ALT150" s="78"/>
      <c r="ALU150" s="78"/>
      <c r="ALV150" s="78"/>
      <c r="ALW150" s="78"/>
      <c r="ALX150" s="78"/>
      <c r="ALY150" s="78"/>
      <c r="ALZ150" s="78"/>
      <c r="AMA150" s="78"/>
      <c r="AMB150" s="78"/>
      <c r="AMC150" s="78"/>
      <c r="AMD150" s="78"/>
      <c r="AME150" s="78"/>
      <c r="AMF150" s="78"/>
      <c r="AMG150" s="78"/>
      <c r="AMH150" s="78"/>
      <c r="AMI150" s="78"/>
      <c r="AMJ150" s="78"/>
    </row>
    <row r="151" spans="1:1024" x14ac:dyDescent="0.2">
      <c r="A151" s="10">
        <v>12</v>
      </c>
      <c r="B151" s="10"/>
      <c r="C151" s="10"/>
      <c r="D151" s="163" t="s">
        <v>722</v>
      </c>
      <c r="E151" s="10"/>
      <c r="F151" s="124"/>
      <c r="G151" s="124"/>
      <c r="H151" s="11"/>
      <c r="I151" s="13">
        <f>I157</f>
        <v>0</v>
      </c>
    </row>
    <row r="152" spans="1:1024" s="77" customFormat="1" ht="25.5" outlineLevel="1" x14ac:dyDescent="0.2">
      <c r="A152" s="81" t="s">
        <v>54</v>
      </c>
      <c r="B152" s="86" t="s">
        <v>701</v>
      </c>
      <c r="C152" s="86" t="s">
        <v>14</v>
      </c>
      <c r="D152" s="218" t="s">
        <v>697</v>
      </c>
      <c r="E152" s="81" t="s">
        <v>94</v>
      </c>
      <c r="F152" s="82">
        <v>27</v>
      </c>
      <c r="G152" s="538">
        <v>0</v>
      </c>
      <c r="H152" s="83">
        <f t="shared" ref="H152:H156" si="45">(G152*0.2223)+G152</f>
        <v>0</v>
      </c>
      <c r="I152" s="199">
        <f t="shared" ref="I152:I156" si="46">(F152*H152)</f>
        <v>0</v>
      </c>
    </row>
    <row r="153" spans="1:1024" s="77" customFormat="1" ht="25.5" outlineLevel="1" x14ac:dyDescent="0.2">
      <c r="A153" s="81" t="s">
        <v>55</v>
      </c>
      <c r="B153" s="81" t="s">
        <v>702</v>
      </c>
      <c r="C153" s="86" t="s">
        <v>14</v>
      </c>
      <c r="D153" s="91" t="s">
        <v>698</v>
      </c>
      <c r="E153" s="81" t="s">
        <v>94</v>
      </c>
      <c r="F153" s="82">
        <v>7</v>
      </c>
      <c r="G153" s="538">
        <v>0</v>
      </c>
      <c r="H153" s="83">
        <f t="shared" si="45"/>
        <v>0</v>
      </c>
      <c r="I153" s="199">
        <f t="shared" si="46"/>
        <v>0</v>
      </c>
    </row>
    <row r="154" spans="1:1024" s="77" customFormat="1" ht="38.25" outlineLevel="1" x14ac:dyDescent="0.2">
      <c r="A154" s="81" t="s">
        <v>705</v>
      </c>
      <c r="B154" s="81" t="s">
        <v>703</v>
      </c>
      <c r="C154" s="86" t="s">
        <v>14</v>
      </c>
      <c r="D154" s="91" t="s">
        <v>699</v>
      </c>
      <c r="E154" s="81" t="s">
        <v>94</v>
      </c>
      <c r="F154" s="82">
        <v>14</v>
      </c>
      <c r="G154" s="538">
        <v>0</v>
      </c>
      <c r="H154" s="83">
        <f t="shared" si="45"/>
        <v>0</v>
      </c>
      <c r="I154" s="199">
        <f t="shared" si="46"/>
        <v>0</v>
      </c>
    </row>
    <row r="155" spans="1:1024" s="77" customFormat="1" ht="38.25" outlineLevel="1" x14ac:dyDescent="0.2">
      <c r="A155" s="81" t="s">
        <v>706</v>
      </c>
      <c r="B155" s="81" t="s">
        <v>704</v>
      </c>
      <c r="C155" s="86" t="s">
        <v>14</v>
      </c>
      <c r="D155" s="91" t="s">
        <v>700</v>
      </c>
      <c r="E155" s="81" t="s">
        <v>94</v>
      </c>
      <c r="F155" s="82">
        <v>3</v>
      </c>
      <c r="G155" s="538">
        <v>0</v>
      </c>
      <c r="H155" s="83">
        <f t="shared" si="45"/>
        <v>0</v>
      </c>
      <c r="I155" s="199">
        <f t="shared" si="46"/>
        <v>0</v>
      </c>
    </row>
    <row r="156" spans="1:1024" s="77" customFormat="1" ht="12.75" outlineLevel="1" x14ac:dyDescent="0.2">
      <c r="A156" s="81" t="s">
        <v>1011</v>
      </c>
      <c r="B156" s="81" t="s">
        <v>1010</v>
      </c>
      <c r="C156" s="86" t="s">
        <v>14</v>
      </c>
      <c r="D156" s="91" t="s">
        <v>1009</v>
      </c>
      <c r="E156" s="81" t="s">
        <v>94</v>
      </c>
      <c r="F156" s="82">
        <v>2</v>
      </c>
      <c r="G156" s="538">
        <v>0</v>
      </c>
      <c r="H156" s="83">
        <f t="shared" si="45"/>
        <v>0</v>
      </c>
      <c r="I156" s="199">
        <f t="shared" si="46"/>
        <v>0</v>
      </c>
    </row>
    <row r="157" spans="1:1024" s="78" customFormat="1" ht="18" customHeight="1" outlineLevel="1" x14ac:dyDescent="0.2">
      <c r="A157" s="337" t="s">
        <v>203</v>
      </c>
      <c r="B157" s="338"/>
      <c r="C157" s="338"/>
      <c r="D157" s="338"/>
      <c r="E157" s="338"/>
      <c r="F157" s="338"/>
      <c r="G157" s="339"/>
      <c r="H157" s="95"/>
      <c r="I157" s="143">
        <f>SUM(I152:I155)</f>
        <v>0</v>
      </c>
    </row>
    <row r="158" spans="1:1024" s="9" customFormat="1" ht="14.25" customHeight="1" x14ac:dyDescent="0.2">
      <c r="A158" s="10">
        <v>13</v>
      </c>
      <c r="B158" s="10"/>
      <c r="C158" s="10"/>
      <c r="D158" s="163" t="s">
        <v>57</v>
      </c>
      <c r="E158" s="10"/>
      <c r="F158" s="124"/>
      <c r="G158" s="124"/>
      <c r="H158" s="11"/>
      <c r="I158" s="13">
        <f>I182</f>
        <v>0</v>
      </c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</row>
    <row r="159" spans="1:1024" s="78" customFormat="1" ht="53.25" customHeight="1" x14ac:dyDescent="0.2">
      <c r="A159" s="81" t="s">
        <v>900</v>
      </c>
      <c r="B159" s="81" t="s">
        <v>59</v>
      </c>
      <c r="C159" s="81" t="s">
        <v>14</v>
      </c>
      <c r="D159" s="218" t="s">
        <v>156</v>
      </c>
      <c r="E159" s="81" t="s">
        <v>94</v>
      </c>
      <c r="F159" s="83">
        <v>5</v>
      </c>
      <c r="G159" s="542">
        <v>0</v>
      </c>
      <c r="H159" s="83">
        <f t="shared" ref="H159:H181" si="47">(G159*0.2223)+G159</f>
        <v>0</v>
      </c>
      <c r="I159" s="199">
        <f t="shared" ref="I159:I181" si="48">(F159*H159)</f>
        <v>0</v>
      </c>
    </row>
    <row r="160" spans="1:1024" s="78" customFormat="1" ht="67.5" customHeight="1" x14ac:dyDescent="0.2">
      <c r="A160" s="81" t="s">
        <v>901</v>
      </c>
      <c r="B160" s="81" t="s">
        <v>61</v>
      </c>
      <c r="C160" s="81" t="s">
        <v>14</v>
      </c>
      <c r="D160" s="218" t="s">
        <v>157</v>
      </c>
      <c r="E160" s="81" t="s">
        <v>94</v>
      </c>
      <c r="F160" s="83">
        <v>3</v>
      </c>
      <c r="G160" s="542">
        <v>0</v>
      </c>
      <c r="H160" s="83">
        <f t="shared" si="47"/>
        <v>0</v>
      </c>
      <c r="I160" s="199">
        <f t="shared" si="48"/>
        <v>0</v>
      </c>
    </row>
    <row r="161" spans="1:9" s="78" customFormat="1" ht="18.75" customHeight="1" x14ac:dyDescent="0.2">
      <c r="A161" s="81" t="s">
        <v>902</v>
      </c>
      <c r="B161" s="81" t="s">
        <v>64</v>
      </c>
      <c r="C161" s="81" t="s">
        <v>14</v>
      </c>
      <c r="D161" s="218" t="s">
        <v>158</v>
      </c>
      <c r="E161" s="81" t="s">
        <v>94</v>
      </c>
      <c r="F161" s="83">
        <v>7</v>
      </c>
      <c r="G161" s="542">
        <v>0</v>
      </c>
      <c r="H161" s="83">
        <f t="shared" si="47"/>
        <v>0</v>
      </c>
      <c r="I161" s="199">
        <f t="shared" si="48"/>
        <v>0</v>
      </c>
    </row>
    <row r="162" spans="1:9" s="79" customFormat="1" ht="38.25" x14ac:dyDescent="0.2">
      <c r="A162" s="81" t="s">
        <v>903</v>
      </c>
      <c r="B162" s="86" t="s">
        <v>65</v>
      </c>
      <c r="C162" s="81" t="s">
        <v>14</v>
      </c>
      <c r="D162" s="218" t="s">
        <v>159</v>
      </c>
      <c r="E162" s="81" t="s">
        <v>94</v>
      </c>
      <c r="F162" s="82">
        <v>1</v>
      </c>
      <c r="G162" s="538">
        <v>0</v>
      </c>
      <c r="H162" s="83">
        <f t="shared" si="47"/>
        <v>0</v>
      </c>
      <c r="I162" s="199">
        <f t="shared" si="48"/>
        <v>0</v>
      </c>
    </row>
    <row r="163" spans="1:9" s="79" customFormat="1" ht="25.5" x14ac:dyDescent="0.2">
      <c r="A163" s="81" t="s">
        <v>904</v>
      </c>
      <c r="B163" s="86" t="s">
        <v>293</v>
      </c>
      <c r="C163" s="81" t="s">
        <v>24</v>
      </c>
      <c r="D163" s="218" t="str">
        <f>COTAÇÃO!B13</f>
        <v>DUCHA HIGIÊNICA ELÉTRICA 3T 4300W COM REGISTRO - LORENZETTI</v>
      </c>
      <c r="E163" s="81" t="s">
        <v>94</v>
      </c>
      <c r="F163" s="82">
        <v>1</v>
      </c>
      <c r="G163" s="538">
        <v>0</v>
      </c>
      <c r="H163" s="83">
        <f t="shared" si="47"/>
        <v>0</v>
      </c>
      <c r="I163" s="199">
        <f t="shared" si="48"/>
        <v>0</v>
      </c>
    </row>
    <row r="164" spans="1:9" s="78" customFormat="1" ht="76.5" customHeight="1" x14ac:dyDescent="0.2">
      <c r="A164" s="81" t="s">
        <v>905</v>
      </c>
      <c r="B164" s="81" t="s">
        <v>68</v>
      </c>
      <c r="C164" s="81" t="s">
        <v>14</v>
      </c>
      <c r="D164" s="218" t="s">
        <v>160</v>
      </c>
      <c r="E164" s="81" t="s">
        <v>94</v>
      </c>
      <c r="F164" s="83">
        <v>2</v>
      </c>
      <c r="G164" s="542">
        <v>0</v>
      </c>
      <c r="H164" s="83">
        <f t="shared" si="47"/>
        <v>0</v>
      </c>
      <c r="I164" s="199">
        <f t="shared" si="48"/>
        <v>0</v>
      </c>
    </row>
    <row r="165" spans="1:9" s="79" customFormat="1" ht="12.75" outlineLevel="1" x14ac:dyDescent="0.2">
      <c r="A165" s="81" t="s">
        <v>906</v>
      </c>
      <c r="B165" s="81" t="s">
        <v>807</v>
      </c>
      <c r="C165" s="81" t="s">
        <v>790</v>
      </c>
      <c r="D165" s="218" t="s">
        <v>789</v>
      </c>
      <c r="E165" s="81" t="s">
        <v>94</v>
      </c>
      <c r="F165" s="82">
        <v>1</v>
      </c>
      <c r="G165" s="538">
        <v>0</v>
      </c>
      <c r="H165" s="83">
        <f t="shared" si="47"/>
        <v>0</v>
      </c>
      <c r="I165" s="199">
        <f t="shared" si="48"/>
        <v>0</v>
      </c>
    </row>
    <row r="166" spans="1:9" s="78" customFormat="1" ht="26.25" customHeight="1" outlineLevel="1" x14ac:dyDescent="0.2">
      <c r="A166" s="81" t="s">
        <v>907</v>
      </c>
      <c r="B166" s="81">
        <v>7349</v>
      </c>
      <c r="C166" s="81" t="s">
        <v>37</v>
      </c>
      <c r="D166" s="218" t="s">
        <v>161</v>
      </c>
      <c r="E166" s="81" t="s">
        <v>94</v>
      </c>
      <c r="F166" s="82">
        <v>8</v>
      </c>
      <c r="G166" s="538">
        <v>0</v>
      </c>
      <c r="H166" s="83">
        <f t="shared" si="47"/>
        <v>0</v>
      </c>
      <c r="I166" s="199">
        <f t="shared" si="48"/>
        <v>0</v>
      </c>
    </row>
    <row r="167" spans="1:9" s="79" customFormat="1" ht="28.5" customHeight="1" outlineLevel="1" x14ac:dyDescent="0.2">
      <c r="A167" s="81" t="s">
        <v>908</v>
      </c>
      <c r="B167" s="81">
        <v>95544</v>
      </c>
      <c r="C167" s="81" t="s">
        <v>17</v>
      </c>
      <c r="D167" s="218" t="s">
        <v>162</v>
      </c>
      <c r="E167" s="81" t="s">
        <v>94</v>
      </c>
      <c r="F167" s="82">
        <v>7</v>
      </c>
      <c r="G167" s="538">
        <v>0</v>
      </c>
      <c r="H167" s="83">
        <f t="shared" si="47"/>
        <v>0</v>
      </c>
      <c r="I167" s="199">
        <f t="shared" si="48"/>
        <v>0</v>
      </c>
    </row>
    <row r="168" spans="1:9" s="223" customFormat="1" ht="63.75" outlineLevel="1" x14ac:dyDescent="0.2">
      <c r="A168" s="81" t="s">
        <v>909</v>
      </c>
      <c r="B168" s="221" t="s">
        <v>676</v>
      </c>
      <c r="C168" s="81" t="s">
        <v>14</v>
      </c>
      <c r="D168" s="222" t="s">
        <v>675</v>
      </c>
      <c r="E168" s="81" t="s">
        <v>94</v>
      </c>
      <c r="F168" s="94">
        <v>1</v>
      </c>
      <c r="G168" s="546">
        <v>0</v>
      </c>
      <c r="H168" s="83">
        <f t="shared" si="47"/>
        <v>0</v>
      </c>
      <c r="I168" s="199">
        <f t="shared" si="48"/>
        <v>0</v>
      </c>
    </row>
    <row r="169" spans="1:9" s="79" customFormat="1" ht="35.25" customHeight="1" outlineLevel="1" x14ac:dyDescent="0.2">
      <c r="A169" s="81" t="s">
        <v>910</v>
      </c>
      <c r="B169" s="81" t="s">
        <v>71</v>
      </c>
      <c r="C169" s="81" t="s">
        <v>16</v>
      </c>
      <c r="D169" s="218" t="s">
        <v>163</v>
      </c>
      <c r="E169" s="81" t="s">
        <v>94</v>
      </c>
      <c r="F169" s="82">
        <v>1</v>
      </c>
      <c r="G169" s="538">
        <v>0</v>
      </c>
      <c r="H169" s="83">
        <f t="shared" si="47"/>
        <v>0</v>
      </c>
      <c r="I169" s="199">
        <f t="shared" si="48"/>
        <v>0</v>
      </c>
    </row>
    <row r="170" spans="1:9" s="79" customFormat="1" ht="28.5" customHeight="1" outlineLevel="1" x14ac:dyDescent="0.2">
      <c r="A170" s="81" t="s">
        <v>911</v>
      </c>
      <c r="B170" s="81" t="s">
        <v>72</v>
      </c>
      <c r="C170" s="81" t="s">
        <v>14</v>
      </c>
      <c r="D170" s="218" t="s">
        <v>164</v>
      </c>
      <c r="E170" s="81" t="s">
        <v>94</v>
      </c>
      <c r="F170" s="82">
        <v>3</v>
      </c>
      <c r="G170" s="538">
        <v>0</v>
      </c>
      <c r="H170" s="83">
        <f t="shared" si="47"/>
        <v>0</v>
      </c>
      <c r="I170" s="199">
        <f t="shared" si="48"/>
        <v>0</v>
      </c>
    </row>
    <row r="171" spans="1:9" s="79" customFormat="1" ht="25.5" outlineLevel="1" x14ac:dyDescent="0.2">
      <c r="A171" s="81" t="s">
        <v>912</v>
      </c>
      <c r="B171" s="81" t="s">
        <v>73</v>
      </c>
      <c r="C171" s="81" t="s">
        <v>14</v>
      </c>
      <c r="D171" s="218" t="s">
        <v>165</v>
      </c>
      <c r="E171" s="81" t="s">
        <v>94</v>
      </c>
      <c r="F171" s="82">
        <v>3</v>
      </c>
      <c r="G171" s="538">
        <v>0</v>
      </c>
      <c r="H171" s="83">
        <f t="shared" si="47"/>
        <v>0</v>
      </c>
      <c r="I171" s="199">
        <f t="shared" si="48"/>
        <v>0</v>
      </c>
    </row>
    <row r="172" spans="1:9" s="79" customFormat="1" ht="15" customHeight="1" outlineLevel="1" x14ac:dyDescent="0.2">
      <c r="A172" s="81" t="s">
        <v>913</v>
      </c>
      <c r="B172" s="81" t="s">
        <v>74</v>
      </c>
      <c r="C172" s="81" t="s">
        <v>14</v>
      </c>
      <c r="D172" s="218" t="s">
        <v>166</v>
      </c>
      <c r="E172" s="81" t="s">
        <v>94</v>
      </c>
      <c r="F172" s="82">
        <v>2</v>
      </c>
      <c r="G172" s="538">
        <v>0</v>
      </c>
      <c r="H172" s="83">
        <f t="shared" si="47"/>
        <v>0</v>
      </c>
      <c r="I172" s="199">
        <f t="shared" si="48"/>
        <v>0</v>
      </c>
    </row>
    <row r="173" spans="1:9" s="79" customFormat="1" ht="38.25" outlineLevel="1" x14ac:dyDescent="0.2">
      <c r="A173" s="81" t="s">
        <v>914</v>
      </c>
      <c r="B173" s="81">
        <v>12128</v>
      </c>
      <c r="C173" s="81" t="s">
        <v>37</v>
      </c>
      <c r="D173" s="218" t="s">
        <v>167</v>
      </c>
      <c r="E173" s="81" t="s">
        <v>199</v>
      </c>
      <c r="F173" s="82">
        <v>1</v>
      </c>
      <c r="G173" s="538">
        <v>0</v>
      </c>
      <c r="H173" s="83">
        <f t="shared" si="47"/>
        <v>0</v>
      </c>
      <c r="I173" s="199">
        <f t="shared" si="48"/>
        <v>0</v>
      </c>
    </row>
    <row r="174" spans="1:9" s="79" customFormat="1" ht="54" customHeight="1" outlineLevel="1" x14ac:dyDescent="0.2">
      <c r="A174" s="81" t="s">
        <v>915</v>
      </c>
      <c r="B174" s="81" t="s">
        <v>691</v>
      </c>
      <c r="C174" s="81" t="s">
        <v>14</v>
      </c>
      <c r="D174" s="218" t="s">
        <v>690</v>
      </c>
      <c r="E174" s="81" t="s">
        <v>94</v>
      </c>
      <c r="F174" s="82">
        <v>4</v>
      </c>
      <c r="G174" s="538">
        <v>0</v>
      </c>
      <c r="H174" s="83">
        <f t="shared" si="47"/>
        <v>0</v>
      </c>
      <c r="I174" s="199">
        <f t="shared" si="48"/>
        <v>0</v>
      </c>
    </row>
    <row r="175" spans="1:9" s="79" customFormat="1" ht="38.25" outlineLevel="1" x14ac:dyDescent="0.2">
      <c r="A175" s="81" t="s">
        <v>916</v>
      </c>
      <c r="B175" s="81">
        <v>86935</v>
      </c>
      <c r="C175" s="221" t="s">
        <v>17</v>
      </c>
      <c r="D175" s="218" t="s">
        <v>168</v>
      </c>
      <c r="E175" s="81" t="s">
        <v>94</v>
      </c>
      <c r="F175" s="82">
        <v>2</v>
      </c>
      <c r="G175" s="538">
        <v>0</v>
      </c>
      <c r="H175" s="83">
        <f t="shared" si="47"/>
        <v>0</v>
      </c>
      <c r="I175" s="199">
        <f t="shared" si="48"/>
        <v>0</v>
      </c>
    </row>
    <row r="176" spans="1:9" s="79" customFormat="1" ht="38.25" outlineLevel="1" x14ac:dyDescent="0.2">
      <c r="A176" s="81" t="s">
        <v>917</v>
      </c>
      <c r="B176" s="81">
        <v>9796</v>
      </c>
      <c r="C176" s="81" t="s">
        <v>37</v>
      </c>
      <c r="D176" s="218" t="s">
        <v>695</v>
      </c>
      <c r="E176" s="81" t="s">
        <v>94</v>
      </c>
      <c r="F176" s="82">
        <v>1</v>
      </c>
      <c r="G176" s="538">
        <v>0</v>
      </c>
      <c r="H176" s="83">
        <f t="shared" si="47"/>
        <v>0</v>
      </c>
      <c r="I176" s="199">
        <f t="shared" si="48"/>
        <v>0</v>
      </c>
    </row>
    <row r="177" spans="1:1024" s="79" customFormat="1" ht="51.75" customHeight="1" outlineLevel="1" x14ac:dyDescent="0.2">
      <c r="A177" s="81" t="s">
        <v>918</v>
      </c>
      <c r="B177" s="81" t="s">
        <v>75</v>
      </c>
      <c r="C177" s="81" t="s">
        <v>14</v>
      </c>
      <c r="D177" s="218" t="s">
        <v>169</v>
      </c>
      <c r="E177" s="81" t="s">
        <v>94</v>
      </c>
      <c r="F177" s="82">
        <v>6</v>
      </c>
      <c r="G177" s="538">
        <v>0</v>
      </c>
      <c r="H177" s="83">
        <f t="shared" si="47"/>
        <v>0</v>
      </c>
      <c r="I177" s="199">
        <f t="shared" si="48"/>
        <v>0</v>
      </c>
    </row>
    <row r="178" spans="1:1024" s="79" customFormat="1" ht="38.25" customHeight="1" outlineLevel="1" x14ac:dyDescent="0.2">
      <c r="A178" s="81" t="s">
        <v>919</v>
      </c>
      <c r="B178" s="81" t="s">
        <v>76</v>
      </c>
      <c r="C178" s="81" t="s">
        <v>14</v>
      </c>
      <c r="D178" s="218" t="s">
        <v>170</v>
      </c>
      <c r="E178" s="81" t="s">
        <v>94</v>
      </c>
      <c r="F178" s="82">
        <v>2</v>
      </c>
      <c r="G178" s="538">
        <v>0</v>
      </c>
      <c r="H178" s="83">
        <f t="shared" si="47"/>
        <v>0</v>
      </c>
      <c r="I178" s="199">
        <f t="shared" si="48"/>
        <v>0</v>
      </c>
    </row>
    <row r="179" spans="1:1024" s="79" customFormat="1" ht="38.25" outlineLevel="1" x14ac:dyDescent="0.2">
      <c r="A179" s="81" t="s">
        <v>920</v>
      </c>
      <c r="B179" s="81" t="s">
        <v>77</v>
      </c>
      <c r="C179" s="81" t="s">
        <v>14</v>
      </c>
      <c r="D179" s="218" t="s">
        <v>171</v>
      </c>
      <c r="E179" s="81" t="s">
        <v>94</v>
      </c>
      <c r="F179" s="82">
        <v>2</v>
      </c>
      <c r="G179" s="538">
        <v>0</v>
      </c>
      <c r="H179" s="83">
        <f t="shared" si="47"/>
        <v>0</v>
      </c>
      <c r="I179" s="199">
        <f t="shared" si="48"/>
        <v>0</v>
      </c>
    </row>
    <row r="180" spans="1:1024" s="79" customFormat="1" ht="40.5" customHeight="1" outlineLevel="1" x14ac:dyDescent="0.2">
      <c r="A180" s="81" t="s">
        <v>921</v>
      </c>
      <c r="B180" s="81">
        <v>95547</v>
      </c>
      <c r="C180" s="81" t="s">
        <v>17</v>
      </c>
      <c r="D180" s="218" t="s">
        <v>172</v>
      </c>
      <c r="E180" s="81" t="s">
        <v>94</v>
      </c>
      <c r="F180" s="82">
        <v>5</v>
      </c>
      <c r="G180" s="538">
        <v>0</v>
      </c>
      <c r="H180" s="83">
        <f t="shared" si="47"/>
        <v>0</v>
      </c>
      <c r="I180" s="199">
        <f t="shared" si="48"/>
        <v>0</v>
      </c>
    </row>
    <row r="181" spans="1:1024" s="79" customFormat="1" ht="28.5" customHeight="1" outlineLevel="1" x14ac:dyDescent="0.2">
      <c r="A181" s="81" t="s">
        <v>922</v>
      </c>
      <c r="B181" s="224" t="s">
        <v>78</v>
      </c>
      <c r="C181" s="224" t="s">
        <v>16</v>
      </c>
      <c r="D181" s="218" t="s">
        <v>173</v>
      </c>
      <c r="E181" s="81" t="s">
        <v>94</v>
      </c>
      <c r="F181" s="82">
        <v>5</v>
      </c>
      <c r="G181" s="538">
        <v>0</v>
      </c>
      <c r="H181" s="83">
        <f t="shared" si="47"/>
        <v>0</v>
      </c>
      <c r="I181" s="199">
        <f t="shared" si="48"/>
        <v>0</v>
      </c>
    </row>
    <row r="182" spans="1:1024" s="80" customFormat="1" ht="14.25" customHeight="1" outlineLevel="1" x14ac:dyDescent="0.2">
      <c r="A182" s="337" t="s">
        <v>923</v>
      </c>
      <c r="B182" s="338"/>
      <c r="C182" s="338"/>
      <c r="D182" s="338"/>
      <c r="E182" s="338"/>
      <c r="F182" s="338"/>
      <c r="G182" s="339"/>
      <c r="H182" s="95"/>
      <c r="I182" s="143">
        <f>SUM(I159:I181)</f>
        <v>0</v>
      </c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  <c r="IT182" s="78"/>
      <c r="IU182" s="78"/>
      <c r="IV182" s="78"/>
      <c r="IW182" s="78"/>
      <c r="IX182" s="78"/>
      <c r="IY182" s="78"/>
      <c r="IZ182" s="78"/>
      <c r="JA182" s="78"/>
      <c r="JB182" s="78"/>
      <c r="JC182" s="78"/>
      <c r="JD182" s="78"/>
      <c r="JE182" s="78"/>
      <c r="JF182" s="78"/>
      <c r="JG182" s="78"/>
      <c r="JH182" s="78"/>
      <c r="JI182" s="78"/>
      <c r="JJ182" s="78"/>
      <c r="JK182" s="78"/>
      <c r="JL182" s="78"/>
      <c r="JM182" s="78"/>
      <c r="JN182" s="78"/>
      <c r="JO182" s="78"/>
      <c r="JP182" s="78"/>
      <c r="JQ182" s="78"/>
      <c r="JR182" s="78"/>
      <c r="JS182" s="78"/>
      <c r="JT182" s="78"/>
      <c r="JU182" s="78"/>
      <c r="JV182" s="78"/>
      <c r="JW182" s="78"/>
      <c r="JX182" s="78"/>
      <c r="JY182" s="78"/>
      <c r="JZ182" s="78"/>
      <c r="KA182" s="78"/>
      <c r="KB182" s="78"/>
      <c r="KC182" s="78"/>
      <c r="KD182" s="78"/>
      <c r="KE182" s="78"/>
      <c r="KF182" s="78"/>
      <c r="KG182" s="78"/>
      <c r="KH182" s="78"/>
      <c r="KI182" s="78"/>
      <c r="KJ182" s="78"/>
      <c r="KK182" s="78"/>
      <c r="KL182" s="78"/>
      <c r="KM182" s="78"/>
      <c r="KN182" s="78"/>
      <c r="KO182" s="78"/>
      <c r="KP182" s="78"/>
      <c r="KQ182" s="78"/>
      <c r="KR182" s="78"/>
      <c r="KS182" s="78"/>
      <c r="KT182" s="78"/>
      <c r="KU182" s="78"/>
      <c r="KV182" s="78"/>
      <c r="KW182" s="78"/>
      <c r="KX182" s="78"/>
      <c r="KY182" s="78"/>
      <c r="KZ182" s="78"/>
      <c r="LA182" s="78"/>
      <c r="LB182" s="78"/>
      <c r="LC182" s="78"/>
      <c r="LD182" s="78"/>
      <c r="LE182" s="78"/>
      <c r="LF182" s="78"/>
      <c r="LG182" s="78"/>
      <c r="LH182" s="78"/>
      <c r="LI182" s="78"/>
      <c r="LJ182" s="78"/>
      <c r="LK182" s="78"/>
      <c r="LL182" s="78"/>
      <c r="LM182" s="78"/>
      <c r="LN182" s="78"/>
      <c r="LO182" s="78"/>
      <c r="LP182" s="78"/>
      <c r="LQ182" s="78"/>
      <c r="LR182" s="78"/>
      <c r="LS182" s="78"/>
      <c r="LT182" s="78"/>
      <c r="LU182" s="78"/>
      <c r="LV182" s="78"/>
      <c r="LW182" s="78"/>
      <c r="LX182" s="78"/>
      <c r="LY182" s="78"/>
      <c r="LZ182" s="78"/>
      <c r="MA182" s="78"/>
      <c r="MB182" s="78"/>
      <c r="MC182" s="78"/>
      <c r="MD182" s="78"/>
      <c r="ME182" s="78"/>
      <c r="MF182" s="78"/>
      <c r="MG182" s="78"/>
      <c r="MH182" s="78"/>
      <c r="MI182" s="78"/>
      <c r="MJ182" s="78"/>
      <c r="MK182" s="78"/>
      <c r="ML182" s="78"/>
      <c r="MM182" s="78"/>
      <c r="MN182" s="78"/>
      <c r="MO182" s="78"/>
      <c r="MP182" s="78"/>
      <c r="MQ182" s="78"/>
      <c r="MR182" s="78"/>
      <c r="MS182" s="78"/>
      <c r="MT182" s="78"/>
      <c r="MU182" s="78"/>
      <c r="MV182" s="78"/>
      <c r="MW182" s="78"/>
      <c r="MX182" s="78"/>
      <c r="MY182" s="78"/>
      <c r="MZ182" s="78"/>
      <c r="NA182" s="78"/>
      <c r="NB182" s="78"/>
      <c r="NC182" s="78"/>
      <c r="ND182" s="78"/>
      <c r="NE182" s="78"/>
      <c r="NF182" s="78"/>
      <c r="NG182" s="78"/>
      <c r="NH182" s="78"/>
      <c r="NI182" s="78"/>
      <c r="NJ182" s="78"/>
      <c r="NK182" s="78"/>
      <c r="NL182" s="78"/>
      <c r="NM182" s="78"/>
      <c r="NN182" s="78"/>
      <c r="NO182" s="78"/>
      <c r="NP182" s="78"/>
      <c r="NQ182" s="78"/>
      <c r="NR182" s="78"/>
      <c r="NS182" s="78"/>
      <c r="NT182" s="78"/>
      <c r="NU182" s="78"/>
      <c r="NV182" s="78"/>
      <c r="NW182" s="78"/>
      <c r="NX182" s="78"/>
      <c r="NY182" s="78"/>
      <c r="NZ182" s="78"/>
      <c r="OA182" s="78"/>
      <c r="OB182" s="78"/>
      <c r="OC182" s="78"/>
      <c r="OD182" s="78"/>
      <c r="OE182" s="78"/>
      <c r="OF182" s="78"/>
      <c r="OG182" s="78"/>
      <c r="OH182" s="78"/>
      <c r="OI182" s="78"/>
      <c r="OJ182" s="78"/>
      <c r="OK182" s="78"/>
      <c r="OL182" s="78"/>
      <c r="OM182" s="78"/>
      <c r="ON182" s="78"/>
      <c r="OO182" s="78"/>
      <c r="OP182" s="78"/>
      <c r="OQ182" s="78"/>
      <c r="OR182" s="78"/>
      <c r="OS182" s="78"/>
      <c r="OT182" s="78"/>
      <c r="OU182" s="78"/>
      <c r="OV182" s="78"/>
      <c r="OW182" s="78"/>
      <c r="OX182" s="78"/>
      <c r="OY182" s="78"/>
      <c r="OZ182" s="78"/>
      <c r="PA182" s="78"/>
      <c r="PB182" s="78"/>
      <c r="PC182" s="78"/>
      <c r="PD182" s="78"/>
      <c r="PE182" s="78"/>
      <c r="PF182" s="78"/>
      <c r="PG182" s="78"/>
      <c r="PH182" s="78"/>
      <c r="PI182" s="78"/>
      <c r="PJ182" s="78"/>
      <c r="PK182" s="78"/>
      <c r="PL182" s="78"/>
      <c r="PM182" s="78"/>
      <c r="PN182" s="78"/>
      <c r="PO182" s="78"/>
      <c r="PP182" s="78"/>
      <c r="PQ182" s="78"/>
      <c r="PR182" s="78"/>
      <c r="PS182" s="78"/>
      <c r="PT182" s="78"/>
      <c r="PU182" s="78"/>
      <c r="PV182" s="78"/>
      <c r="PW182" s="78"/>
      <c r="PX182" s="78"/>
      <c r="PY182" s="78"/>
      <c r="PZ182" s="78"/>
      <c r="QA182" s="78"/>
      <c r="QB182" s="78"/>
      <c r="QC182" s="78"/>
      <c r="QD182" s="78"/>
      <c r="QE182" s="78"/>
      <c r="QF182" s="78"/>
      <c r="QG182" s="78"/>
      <c r="QH182" s="78"/>
      <c r="QI182" s="78"/>
      <c r="QJ182" s="78"/>
      <c r="QK182" s="78"/>
      <c r="QL182" s="78"/>
      <c r="QM182" s="78"/>
      <c r="QN182" s="78"/>
      <c r="QO182" s="78"/>
      <c r="QP182" s="78"/>
      <c r="QQ182" s="78"/>
      <c r="QR182" s="78"/>
      <c r="QS182" s="78"/>
      <c r="QT182" s="78"/>
      <c r="QU182" s="78"/>
      <c r="QV182" s="78"/>
      <c r="QW182" s="78"/>
      <c r="QX182" s="78"/>
      <c r="QY182" s="78"/>
      <c r="QZ182" s="78"/>
      <c r="RA182" s="78"/>
      <c r="RB182" s="78"/>
      <c r="RC182" s="78"/>
      <c r="RD182" s="78"/>
      <c r="RE182" s="78"/>
      <c r="RF182" s="78"/>
      <c r="RG182" s="78"/>
      <c r="RH182" s="78"/>
      <c r="RI182" s="78"/>
      <c r="RJ182" s="78"/>
      <c r="RK182" s="78"/>
      <c r="RL182" s="78"/>
      <c r="RM182" s="78"/>
      <c r="RN182" s="78"/>
      <c r="RO182" s="78"/>
      <c r="RP182" s="78"/>
      <c r="RQ182" s="78"/>
      <c r="RR182" s="78"/>
      <c r="RS182" s="78"/>
      <c r="RT182" s="78"/>
      <c r="RU182" s="78"/>
      <c r="RV182" s="78"/>
      <c r="RW182" s="78"/>
      <c r="RX182" s="78"/>
      <c r="RY182" s="78"/>
      <c r="RZ182" s="78"/>
      <c r="SA182" s="78"/>
      <c r="SB182" s="78"/>
      <c r="SC182" s="78"/>
      <c r="SD182" s="78"/>
      <c r="SE182" s="78"/>
      <c r="SF182" s="78"/>
      <c r="SG182" s="78"/>
      <c r="SH182" s="78"/>
      <c r="SI182" s="78"/>
      <c r="SJ182" s="78"/>
      <c r="SK182" s="78"/>
      <c r="SL182" s="78"/>
      <c r="SM182" s="78"/>
      <c r="SN182" s="78"/>
      <c r="SO182" s="78"/>
      <c r="SP182" s="78"/>
      <c r="SQ182" s="78"/>
      <c r="SR182" s="78"/>
      <c r="SS182" s="78"/>
      <c r="ST182" s="78"/>
      <c r="SU182" s="78"/>
      <c r="SV182" s="78"/>
      <c r="SW182" s="78"/>
      <c r="SX182" s="78"/>
      <c r="SY182" s="78"/>
      <c r="SZ182" s="78"/>
      <c r="TA182" s="78"/>
      <c r="TB182" s="78"/>
      <c r="TC182" s="78"/>
      <c r="TD182" s="78"/>
      <c r="TE182" s="78"/>
      <c r="TF182" s="78"/>
      <c r="TG182" s="78"/>
      <c r="TH182" s="78"/>
      <c r="TI182" s="78"/>
      <c r="TJ182" s="78"/>
      <c r="TK182" s="78"/>
      <c r="TL182" s="78"/>
      <c r="TM182" s="78"/>
      <c r="TN182" s="78"/>
      <c r="TO182" s="78"/>
      <c r="TP182" s="78"/>
      <c r="TQ182" s="78"/>
      <c r="TR182" s="78"/>
      <c r="TS182" s="78"/>
      <c r="TT182" s="78"/>
      <c r="TU182" s="78"/>
      <c r="TV182" s="78"/>
      <c r="TW182" s="78"/>
      <c r="TX182" s="78"/>
      <c r="TY182" s="78"/>
      <c r="TZ182" s="78"/>
      <c r="UA182" s="78"/>
      <c r="UB182" s="78"/>
      <c r="UC182" s="78"/>
      <c r="UD182" s="78"/>
      <c r="UE182" s="78"/>
      <c r="UF182" s="78"/>
      <c r="UG182" s="78"/>
      <c r="UH182" s="78"/>
      <c r="UI182" s="78"/>
      <c r="UJ182" s="78"/>
      <c r="UK182" s="78"/>
      <c r="UL182" s="78"/>
      <c r="UM182" s="78"/>
      <c r="UN182" s="78"/>
      <c r="UO182" s="78"/>
      <c r="UP182" s="78"/>
      <c r="UQ182" s="78"/>
      <c r="UR182" s="78"/>
      <c r="US182" s="78"/>
      <c r="UT182" s="78"/>
      <c r="UU182" s="78"/>
      <c r="UV182" s="78"/>
      <c r="UW182" s="78"/>
      <c r="UX182" s="78"/>
      <c r="UY182" s="78"/>
      <c r="UZ182" s="78"/>
      <c r="VA182" s="78"/>
      <c r="VB182" s="78"/>
      <c r="VC182" s="78"/>
      <c r="VD182" s="78"/>
      <c r="VE182" s="78"/>
      <c r="VF182" s="78"/>
      <c r="VG182" s="78"/>
      <c r="VH182" s="78"/>
      <c r="VI182" s="78"/>
      <c r="VJ182" s="78"/>
      <c r="VK182" s="78"/>
      <c r="VL182" s="78"/>
      <c r="VM182" s="78"/>
      <c r="VN182" s="78"/>
      <c r="VO182" s="78"/>
      <c r="VP182" s="78"/>
      <c r="VQ182" s="78"/>
      <c r="VR182" s="78"/>
      <c r="VS182" s="78"/>
      <c r="VT182" s="78"/>
      <c r="VU182" s="78"/>
      <c r="VV182" s="78"/>
      <c r="VW182" s="78"/>
      <c r="VX182" s="78"/>
      <c r="VY182" s="78"/>
      <c r="VZ182" s="78"/>
      <c r="WA182" s="78"/>
      <c r="WB182" s="78"/>
      <c r="WC182" s="78"/>
      <c r="WD182" s="78"/>
      <c r="WE182" s="78"/>
      <c r="WF182" s="78"/>
      <c r="WG182" s="78"/>
      <c r="WH182" s="78"/>
      <c r="WI182" s="78"/>
      <c r="WJ182" s="78"/>
      <c r="WK182" s="78"/>
      <c r="WL182" s="78"/>
      <c r="WM182" s="78"/>
      <c r="WN182" s="78"/>
      <c r="WO182" s="78"/>
      <c r="WP182" s="78"/>
      <c r="WQ182" s="78"/>
      <c r="WR182" s="78"/>
      <c r="WS182" s="78"/>
      <c r="WT182" s="78"/>
      <c r="WU182" s="78"/>
      <c r="WV182" s="78"/>
      <c r="WW182" s="78"/>
      <c r="WX182" s="78"/>
      <c r="WY182" s="78"/>
      <c r="WZ182" s="78"/>
      <c r="XA182" s="78"/>
      <c r="XB182" s="78"/>
      <c r="XC182" s="78"/>
      <c r="XD182" s="78"/>
      <c r="XE182" s="78"/>
      <c r="XF182" s="78"/>
      <c r="XG182" s="78"/>
      <c r="XH182" s="78"/>
      <c r="XI182" s="78"/>
      <c r="XJ182" s="78"/>
      <c r="XK182" s="78"/>
      <c r="XL182" s="78"/>
      <c r="XM182" s="78"/>
      <c r="XN182" s="78"/>
      <c r="XO182" s="78"/>
      <c r="XP182" s="78"/>
      <c r="XQ182" s="78"/>
      <c r="XR182" s="78"/>
      <c r="XS182" s="78"/>
      <c r="XT182" s="78"/>
      <c r="XU182" s="78"/>
      <c r="XV182" s="78"/>
      <c r="XW182" s="78"/>
      <c r="XX182" s="78"/>
      <c r="XY182" s="78"/>
      <c r="XZ182" s="78"/>
      <c r="YA182" s="78"/>
      <c r="YB182" s="78"/>
      <c r="YC182" s="78"/>
      <c r="YD182" s="78"/>
      <c r="YE182" s="78"/>
      <c r="YF182" s="78"/>
      <c r="YG182" s="78"/>
      <c r="YH182" s="78"/>
      <c r="YI182" s="78"/>
      <c r="YJ182" s="78"/>
      <c r="YK182" s="78"/>
      <c r="YL182" s="78"/>
      <c r="YM182" s="78"/>
      <c r="YN182" s="78"/>
      <c r="YO182" s="78"/>
      <c r="YP182" s="78"/>
      <c r="YQ182" s="78"/>
      <c r="YR182" s="78"/>
      <c r="YS182" s="78"/>
      <c r="YT182" s="78"/>
      <c r="YU182" s="78"/>
      <c r="YV182" s="78"/>
      <c r="YW182" s="78"/>
      <c r="YX182" s="78"/>
      <c r="YY182" s="78"/>
      <c r="YZ182" s="78"/>
      <c r="ZA182" s="78"/>
      <c r="ZB182" s="78"/>
      <c r="ZC182" s="78"/>
      <c r="ZD182" s="78"/>
      <c r="ZE182" s="78"/>
      <c r="ZF182" s="78"/>
      <c r="ZG182" s="78"/>
      <c r="ZH182" s="78"/>
      <c r="ZI182" s="78"/>
      <c r="ZJ182" s="78"/>
      <c r="ZK182" s="78"/>
      <c r="ZL182" s="78"/>
      <c r="ZM182" s="78"/>
      <c r="ZN182" s="78"/>
      <c r="ZO182" s="78"/>
      <c r="ZP182" s="78"/>
      <c r="ZQ182" s="78"/>
      <c r="ZR182" s="78"/>
      <c r="ZS182" s="78"/>
      <c r="ZT182" s="78"/>
      <c r="ZU182" s="78"/>
      <c r="ZV182" s="78"/>
      <c r="ZW182" s="78"/>
      <c r="ZX182" s="78"/>
      <c r="ZY182" s="78"/>
      <c r="ZZ182" s="78"/>
      <c r="AAA182" s="78"/>
      <c r="AAB182" s="78"/>
      <c r="AAC182" s="78"/>
      <c r="AAD182" s="78"/>
      <c r="AAE182" s="78"/>
      <c r="AAF182" s="78"/>
      <c r="AAG182" s="78"/>
      <c r="AAH182" s="78"/>
      <c r="AAI182" s="78"/>
      <c r="AAJ182" s="78"/>
      <c r="AAK182" s="78"/>
      <c r="AAL182" s="78"/>
      <c r="AAM182" s="78"/>
      <c r="AAN182" s="78"/>
      <c r="AAO182" s="78"/>
      <c r="AAP182" s="78"/>
      <c r="AAQ182" s="78"/>
      <c r="AAR182" s="78"/>
      <c r="AAS182" s="78"/>
      <c r="AAT182" s="78"/>
      <c r="AAU182" s="78"/>
      <c r="AAV182" s="78"/>
      <c r="AAW182" s="78"/>
      <c r="AAX182" s="78"/>
      <c r="AAY182" s="78"/>
      <c r="AAZ182" s="78"/>
      <c r="ABA182" s="78"/>
      <c r="ABB182" s="78"/>
      <c r="ABC182" s="78"/>
      <c r="ABD182" s="78"/>
      <c r="ABE182" s="78"/>
      <c r="ABF182" s="78"/>
      <c r="ABG182" s="78"/>
      <c r="ABH182" s="78"/>
      <c r="ABI182" s="78"/>
      <c r="ABJ182" s="78"/>
      <c r="ABK182" s="78"/>
      <c r="ABL182" s="78"/>
      <c r="ABM182" s="78"/>
      <c r="ABN182" s="78"/>
      <c r="ABO182" s="78"/>
      <c r="ABP182" s="78"/>
      <c r="ABQ182" s="78"/>
      <c r="ABR182" s="78"/>
      <c r="ABS182" s="78"/>
      <c r="ABT182" s="78"/>
      <c r="ABU182" s="78"/>
      <c r="ABV182" s="78"/>
      <c r="ABW182" s="78"/>
      <c r="ABX182" s="78"/>
      <c r="ABY182" s="78"/>
      <c r="ABZ182" s="78"/>
      <c r="ACA182" s="78"/>
      <c r="ACB182" s="78"/>
      <c r="ACC182" s="78"/>
      <c r="ACD182" s="78"/>
      <c r="ACE182" s="78"/>
      <c r="ACF182" s="78"/>
      <c r="ACG182" s="78"/>
      <c r="ACH182" s="78"/>
      <c r="ACI182" s="78"/>
      <c r="ACJ182" s="78"/>
      <c r="ACK182" s="78"/>
      <c r="ACL182" s="78"/>
      <c r="ACM182" s="78"/>
      <c r="ACN182" s="78"/>
      <c r="ACO182" s="78"/>
      <c r="ACP182" s="78"/>
      <c r="ACQ182" s="78"/>
      <c r="ACR182" s="78"/>
      <c r="ACS182" s="78"/>
      <c r="ACT182" s="78"/>
      <c r="ACU182" s="78"/>
      <c r="ACV182" s="78"/>
      <c r="ACW182" s="78"/>
      <c r="ACX182" s="78"/>
      <c r="ACY182" s="78"/>
      <c r="ACZ182" s="78"/>
      <c r="ADA182" s="78"/>
      <c r="ADB182" s="78"/>
      <c r="ADC182" s="78"/>
      <c r="ADD182" s="78"/>
      <c r="ADE182" s="78"/>
      <c r="ADF182" s="78"/>
      <c r="ADG182" s="78"/>
      <c r="ADH182" s="78"/>
      <c r="ADI182" s="78"/>
      <c r="ADJ182" s="78"/>
      <c r="ADK182" s="78"/>
      <c r="ADL182" s="78"/>
      <c r="ADM182" s="78"/>
      <c r="ADN182" s="78"/>
      <c r="ADO182" s="78"/>
      <c r="ADP182" s="78"/>
      <c r="ADQ182" s="78"/>
      <c r="ADR182" s="78"/>
      <c r="ADS182" s="78"/>
      <c r="ADT182" s="78"/>
      <c r="ADU182" s="78"/>
      <c r="ADV182" s="78"/>
      <c r="ADW182" s="78"/>
      <c r="ADX182" s="78"/>
      <c r="ADY182" s="78"/>
      <c r="ADZ182" s="78"/>
      <c r="AEA182" s="78"/>
      <c r="AEB182" s="78"/>
      <c r="AEC182" s="78"/>
      <c r="AED182" s="78"/>
      <c r="AEE182" s="78"/>
      <c r="AEF182" s="78"/>
      <c r="AEG182" s="78"/>
      <c r="AEH182" s="78"/>
      <c r="AEI182" s="78"/>
      <c r="AEJ182" s="78"/>
      <c r="AEK182" s="78"/>
      <c r="AEL182" s="78"/>
      <c r="AEM182" s="78"/>
      <c r="AEN182" s="78"/>
      <c r="AEO182" s="78"/>
      <c r="AEP182" s="78"/>
      <c r="AEQ182" s="78"/>
      <c r="AER182" s="78"/>
      <c r="AES182" s="78"/>
      <c r="AET182" s="78"/>
      <c r="AEU182" s="78"/>
      <c r="AEV182" s="78"/>
      <c r="AEW182" s="78"/>
      <c r="AEX182" s="78"/>
      <c r="AEY182" s="78"/>
      <c r="AEZ182" s="78"/>
      <c r="AFA182" s="78"/>
      <c r="AFB182" s="78"/>
      <c r="AFC182" s="78"/>
      <c r="AFD182" s="78"/>
      <c r="AFE182" s="78"/>
      <c r="AFF182" s="78"/>
      <c r="AFG182" s="78"/>
      <c r="AFH182" s="78"/>
      <c r="AFI182" s="78"/>
      <c r="AFJ182" s="78"/>
      <c r="AFK182" s="78"/>
      <c r="AFL182" s="78"/>
      <c r="AFM182" s="78"/>
      <c r="AFN182" s="78"/>
      <c r="AFO182" s="78"/>
      <c r="AFP182" s="78"/>
      <c r="AFQ182" s="78"/>
      <c r="AFR182" s="78"/>
      <c r="AFS182" s="78"/>
      <c r="AFT182" s="78"/>
      <c r="AFU182" s="78"/>
      <c r="AFV182" s="78"/>
      <c r="AFW182" s="78"/>
      <c r="AFX182" s="78"/>
      <c r="AFY182" s="78"/>
      <c r="AFZ182" s="78"/>
      <c r="AGA182" s="78"/>
      <c r="AGB182" s="78"/>
      <c r="AGC182" s="78"/>
      <c r="AGD182" s="78"/>
      <c r="AGE182" s="78"/>
      <c r="AGF182" s="78"/>
      <c r="AGG182" s="78"/>
      <c r="AGH182" s="78"/>
      <c r="AGI182" s="78"/>
      <c r="AGJ182" s="78"/>
      <c r="AGK182" s="78"/>
      <c r="AGL182" s="78"/>
      <c r="AGM182" s="78"/>
      <c r="AGN182" s="78"/>
      <c r="AGO182" s="78"/>
      <c r="AGP182" s="78"/>
      <c r="AGQ182" s="78"/>
      <c r="AGR182" s="78"/>
      <c r="AGS182" s="78"/>
      <c r="AGT182" s="78"/>
      <c r="AGU182" s="78"/>
      <c r="AGV182" s="78"/>
      <c r="AGW182" s="78"/>
      <c r="AGX182" s="78"/>
      <c r="AGY182" s="78"/>
      <c r="AGZ182" s="78"/>
      <c r="AHA182" s="78"/>
      <c r="AHB182" s="78"/>
      <c r="AHC182" s="78"/>
      <c r="AHD182" s="78"/>
      <c r="AHE182" s="78"/>
      <c r="AHF182" s="78"/>
      <c r="AHG182" s="78"/>
      <c r="AHH182" s="78"/>
      <c r="AHI182" s="78"/>
      <c r="AHJ182" s="78"/>
      <c r="AHK182" s="78"/>
      <c r="AHL182" s="78"/>
      <c r="AHM182" s="78"/>
      <c r="AHN182" s="78"/>
      <c r="AHO182" s="78"/>
      <c r="AHP182" s="78"/>
      <c r="AHQ182" s="78"/>
      <c r="AHR182" s="78"/>
      <c r="AHS182" s="78"/>
      <c r="AHT182" s="78"/>
      <c r="AHU182" s="78"/>
      <c r="AHV182" s="78"/>
      <c r="AHW182" s="78"/>
      <c r="AHX182" s="78"/>
      <c r="AHY182" s="78"/>
      <c r="AHZ182" s="78"/>
      <c r="AIA182" s="78"/>
      <c r="AIB182" s="78"/>
      <c r="AIC182" s="78"/>
      <c r="AID182" s="78"/>
      <c r="AIE182" s="78"/>
      <c r="AIF182" s="78"/>
      <c r="AIG182" s="78"/>
      <c r="AIH182" s="78"/>
      <c r="AII182" s="78"/>
      <c r="AIJ182" s="78"/>
      <c r="AIK182" s="78"/>
      <c r="AIL182" s="78"/>
      <c r="AIM182" s="78"/>
      <c r="AIN182" s="78"/>
      <c r="AIO182" s="78"/>
      <c r="AIP182" s="78"/>
      <c r="AIQ182" s="78"/>
      <c r="AIR182" s="78"/>
      <c r="AIS182" s="78"/>
      <c r="AIT182" s="78"/>
      <c r="AIU182" s="78"/>
      <c r="AIV182" s="78"/>
      <c r="AIW182" s="78"/>
      <c r="AIX182" s="78"/>
      <c r="AIY182" s="78"/>
      <c r="AIZ182" s="78"/>
      <c r="AJA182" s="78"/>
      <c r="AJB182" s="78"/>
      <c r="AJC182" s="78"/>
      <c r="AJD182" s="78"/>
      <c r="AJE182" s="78"/>
      <c r="AJF182" s="78"/>
      <c r="AJG182" s="78"/>
      <c r="AJH182" s="78"/>
      <c r="AJI182" s="78"/>
      <c r="AJJ182" s="78"/>
      <c r="AJK182" s="78"/>
      <c r="AJL182" s="78"/>
      <c r="AJM182" s="78"/>
      <c r="AJN182" s="78"/>
      <c r="AJO182" s="78"/>
      <c r="AJP182" s="78"/>
      <c r="AJQ182" s="78"/>
      <c r="AJR182" s="78"/>
      <c r="AJS182" s="78"/>
      <c r="AJT182" s="78"/>
      <c r="AJU182" s="78"/>
      <c r="AJV182" s="78"/>
      <c r="AJW182" s="78"/>
      <c r="AJX182" s="78"/>
      <c r="AJY182" s="78"/>
      <c r="AJZ182" s="78"/>
      <c r="AKA182" s="78"/>
      <c r="AKB182" s="78"/>
      <c r="AKC182" s="78"/>
      <c r="AKD182" s="78"/>
      <c r="AKE182" s="78"/>
      <c r="AKF182" s="78"/>
      <c r="AKG182" s="78"/>
      <c r="AKH182" s="78"/>
      <c r="AKI182" s="78"/>
      <c r="AKJ182" s="78"/>
      <c r="AKK182" s="78"/>
      <c r="AKL182" s="78"/>
      <c r="AKM182" s="78"/>
      <c r="AKN182" s="78"/>
      <c r="AKO182" s="78"/>
      <c r="AKP182" s="78"/>
      <c r="AKQ182" s="78"/>
      <c r="AKR182" s="78"/>
      <c r="AKS182" s="78"/>
      <c r="AKT182" s="78"/>
      <c r="AKU182" s="78"/>
      <c r="AKV182" s="78"/>
      <c r="AKW182" s="78"/>
      <c r="AKX182" s="78"/>
      <c r="AKY182" s="78"/>
      <c r="AKZ182" s="78"/>
      <c r="ALA182" s="78"/>
      <c r="ALB182" s="78"/>
      <c r="ALC182" s="78"/>
      <c r="ALD182" s="78"/>
      <c r="ALE182" s="78"/>
      <c r="ALF182" s="78"/>
      <c r="ALG182" s="78"/>
      <c r="ALH182" s="78"/>
      <c r="ALI182" s="78"/>
      <c r="ALJ182" s="78"/>
      <c r="ALK182" s="78"/>
      <c r="ALL182" s="78"/>
      <c r="ALM182" s="78"/>
      <c r="ALN182" s="78"/>
      <c r="ALO182" s="78"/>
      <c r="ALP182" s="78"/>
      <c r="ALQ182" s="78"/>
      <c r="ALR182" s="78"/>
      <c r="ALS182" s="78"/>
      <c r="ALT182" s="78"/>
      <c r="ALU182" s="78"/>
      <c r="ALV182" s="78"/>
      <c r="ALW182" s="78"/>
      <c r="ALX182" s="78"/>
      <c r="ALY182" s="78"/>
      <c r="ALZ182" s="78"/>
      <c r="AMA182" s="78"/>
      <c r="AMB182" s="78"/>
      <c r="AMC182" s="78"/>
      <c r="AMD182" s="78"/>
      <c r="AME182" s="78"/>
      <c r="AMF182" s="78"/>
      <c r="AMG182" s="78"/>
      <c r="AMH182" s="78"/>
      <c r="AMI182" s="78"/>
      <c r="AMJ182" s="78"/>
    </row>
    <row r="183" spans="1:1024" ht="15" customHeight="1" x14ac:dyDescent="0.2">
      <c r="A183" s="24">
        <v>14</v>
      </c>
      <c r="B183" s="12"/>
      <c r="C183" s="12"/>
      <c r="D183" s="163" t="s">
        <v>79</v>
      </c>
      <c r="E183" s="10"/>
      <c r="F183" s="124"/>
      <c r="G183" s="124"/>
      <c r="H183" s="11"/>
      <c r="I183" s="13">
        <f>I217</f>
        <v>0</v>
      </c>
    </row>
    <row r="184" spans="1:1024" s="80" customFormat="1" ht="20.100000000000001" customHeight="1" outlineLevel="1" x14ac:dyDescent="0.2">
      <c r="A184" s="149" t="s">
        <v>924</v>
      </c>
      <c r="B184" s="296" t="s">
        <v>81</v>
      </c>
      <c r="C184" s="297" t="s">
        <v>14</v>
      </c>
      <c r="D184" s="298" t="s">
        <v>174</v>
      </c>
      <c r="E184" s="81" t="s">
        <v>94</v>
      </c>
      <c r="F184" s="94">
        <v>2</v>
      </c>
      <c r="G184" s="546">
        <v>0</v>
      </c>
      <c r="H184" s="83">
        <f t="shared" ref="H184:H216" si="49">(G184*0.2223)+G184</f>
        <v>0</v>
      </c>
      <c r="I184" s="199">
        <f t="shared" ref="I184:I187" si="50">(F184*H184)</f>
        <v>0</v>
      </c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  <c r="IT184" s="78"/>
      <c r="IU184" s="78"/>
      <c r="IV184" s="78"/>
      <c r="IW184" s="78"/>
      <c r="IX184" s="78"/>
      <c r="IY184" s="78"/>
      <c r="IZ184" s="78"/>
      <c r="JA184" s="78"/>
      <c r="JB184" s="78"/>
      <c r="JC184" s="78"/>
      <c r="JD184" s="78"/>
      <c r="JE184" s="78"/>
      <c r="JF184" s="78"/>
      <c r="JG184" s="78"/>
      <c r="JH184" s="78"/>
      <c r="JI184" s="78"/>
      <c r="JJ184" s="78"/>
      <c r="JK184" s="78"/>
      <c r="JL184" s="78"/>
      <c r="JM184" s="78"/>
      <c r="JN184" s="78"/>
      <c r="JO184" s="78"/>
      <c r="JP184" s="78"/>
      <c r="JQ184" s="78"/>
      <c r="JR184" s="78"/>
      <c r="JS184" s="78"/>
      <c r="JT184" s="78"/>
      <c r="JU184" s="78"/>
      <c r="JV184" s="78"/>
      <c r="JW184" s="78"/>
      <c r="JX184" s="78"/>
      <c r="JY184" s="78"/>
      <c r="JZ184" s="78"/>
      <c r="KA184" s="78"/>
      <c r="KB184" s="78"/>
      <c r="KC184" s="78"/>
      <c r="KD184" s="78"/>
      <c r="KE184" s="78"/>
      <c r="KF184" s="78"/>
      <c r="KG184" s="78"/>
      <c r="KH184" s="78"/>
      <c r="KI184" s="78"/>
      <c r="KJ184" s="78"/>
      <c r="KK184" s="78"/>
      <c r="KL184" s="78"/>
      <c r="KM184" s="78"/>
      <c r="KN184" s="78"/>
      <c r="KO184" s="78"/>
      <c r="KP184" s="78"/>
      <c r="KQ184" s="78"/>
      <c r="KR184" s="78"/>
      <c r="KS184" s="78"/>
      <c r="KT184" s="78"/>
      <c r="KU184" s="78"/>
      <c r="KV184" s="78"/>
      <c r="KW184" s="78"/>
      <c r="KX184" s="78"/>
      <c r="KY184" s="78"/>
      <c r="KZ184" s="78"/>
      <c r="LA184" s="78"/>
      <c r="LB184" s="78"/>
      <c r="LC184" s="78"/>
      <c r="LD184" s="78"/>
      <c r="LE184" s="78"/>
      <c r="LF184" s="78"/>
      <c r="LG184" s="78"/>
      <c r="LH184" s="78"/>
      <c r="LI184" s="78"/>
      <c r="LJ184" s="78"/>
      <c r="LK184" s="78"/>
      <c r="LL184" s="78"/>
      <c r="LM184" s="78"/>
      <c r="LN184" s="78"/>
      <c r="LO184" s="78"/>
      <c r="LP184" s="78"/>
      <c r="LQ184" s="78"/>
      <c r="LR184" s="78"/>
      <c r="LS184" s="78"/>
      <c r="LT184" s="78"/>
      <c r="LU184" s="78"/>
      <c r="LV184" s="78"/>
      <c r="LW184" s="78"/>
      <c r="LX184" s="78"/>
      <c r="LY184" s="78"/>
      <c r="LZ184" s="78"/>
      <c r="MA184" s="78"/>
      <c r="MB184" s="78"/>
      <c r="MC184" s="78"/>
      <c r="MD184" s="78"/>
      <c r="ME184" s="78"/>
      <c r="MF184" s="78"/>
      <c r="MG184" s="78"/>
      <c r="MH184" s="78"/>
      <c r="MI184" s="78"/>
      <c r="MJ184" s="78"/>
      <c r="MK184" s="78"/>
      <c r="ML184" s="78"/>
      <c r="MM184" s="78"/>
      <c r="MN184" s="78"/>
      <c r="MO184" s="78"/>
      <c r="MP184" s="78"/>
      <c r="MQ184" s="78"/>
      <c r="MR184" s="78"/>
      <c r="MS184" s="78"/>
      <c r="MT184" s="78"/>
      <c r="MU184" s="78"/>
      <c r="MV184" s="78"/>
      <c r="MW184" s="78"/>
      <c r="MX184" s="78"/>
      <c r="MY184" s="78"/>
      <c r="MZ184" s="78"/>
      <c r="NA184" s="78"/>
      <c r="NB184" s="78"/>
      <c r="NC184" s="78"/>
      <c r="ND184" s="78"/>
      <c r="NE184" s="78"/>
      <c r="NF184" s="78"/>
      <c r="NG184" s="78"/>
      <c r="NH184" s="78"/>
      <c r="NI184" s="78"/>
      <c r="NJ184" s="78"/>
      <c r="NK184" s="78"/>
      <c r="NL184" s="78"/>
      <c r="NM184" s="78"/>
      <c r="NN184" s="78"/>
      <c r="NO184" s="78"/>
      <c r="NP184" s="78"/>
      <c r="NQ184" s="78"/>
      <c r="NR184" s="78"/>
      <c r="NS184" s="78"/>
      <c r="NT184" s="78"/>
      <c r="NU184" s="78"/>
      <c r="NV184" s="78"/>
      <c r="NW184" s="78"/>
      <c r="NX184" s="78"/>
      <c r="NY184" s="78"/>
      <c r="NZ184" s="78"/>
      <c r="OA184" s="78"/>
      <c r="OB184" s="78"/>
      <c r="OC184" s="78"/>
      <c r="OD184" s="78"/>
      <c r="OE184" s="78"/>
      <c r="OF184" s="78"/>
      <c r="OG184" s="78"/>
      <c r="OH184" s="78"/>
      <c r="OI184" s="78"/>
      <c r="OJ184" s="78"/>
      <c r="OK184" s="78"/>
      <c r="OL184" s="78"/>
      <c r="OM184" s="78"/>
      <c r="ON184" s="78"/>
      <c r="OO184" s="78"/>
      <c r="OP184" s="78"/>
      <c r="OQ184" s="78"/>
      <c r="OR184" s="78"/>
      <c r="OS184" s="78"/>
      <c r="OT184" s="78"/>
      <c r="OU184" s="78"/>
      <c r="OV184" s="78"/>
      <c r="OW184" s="78"/>
      <c r="OX184" s="78"/>
      <c r="OY184" s="78"/>
      <c r="OZ184" s="78"/>
      <c r="PA184" s="78"/>
      <c r="PB184" s="78"/>
      <c r="PC184" s="78"/>
      <c r="PD184" s="78"/>
      <c r="PE184" s="78"/>
      <c r="PF184" s="78"/>
      <c r="PG184" s="78"/>
      <c r="PH184" s="78"/>
      <c r="PI184" s="78"/>
      <c r="PJ184" s="78"/>
      <c r="PK184" s="78"/>
      <c r="PL184" s="78"/>
      <c r="PM184" s="78"/>
      <c r="PN184" s="78"/>
      <c r="PO184" s="78"/>
      <c r="PP184" s="78"/>
      <c r="PQ184" s="78"/>
      <c r="PR184" s="78"/>
      <c r="PS184" s="78"/>
      <c r="PT184" s="78"/>
      <c r="PU184" s="78"/>
      <c r="PV184" s="78"/>
      <c r="PW184" s="78"/>
      <c r="PX184" s="78"/>
      <c r="PY184" s="78"/>
      <c r="PZ184" s="78"/>
      <c r="QA184" s="78"/>
      <c r="QB184" s="78"/>
      <c r="QC184" s="78"/>
      <c r="QD184" s="78"/>
      <c r="QE184" s="78"/>
      <c r="QF184" s="78"/>
      <c r="QG184" s="78"/>
      <c r="QH184" s="78"/>
      <c r="QI184" s="78"/>
      <c r="QJ184" s="78"/>
      <c r="QK184" s="78"/>
      <c r="QL184" s="78"/>
      <c r="QM184" s="78"/>
      <c r="QN184" s="78"/>
      <c r="QO184" s="78"/>
      <c r="QP184" s="78"/>
      <c r="QQ184" s="78"/>
      <c r="QR184" s="78"/>
      <c r="QS184" s="78"/>
      <c r="QT184" s="78"/>
      <c r="QU184" s="78"/>
      <c r="QV184" s="78"/>
      <c r="QW184" s="78"/>
      <c r="QX184" s="78"/>
      <c r="QY184" s="78"/>
      <c r="QZ184" s="78"/>
      <c r="RA184" s="78"/>
      <c r="RB184" s="78"/>
      <c r="RC184" s="78"/>
      <c r="RD184" s="78"/>
      <c r="RE184" s="78"/>
      <c r="RF184" s="78"/>
      <c r="RG184" s="78"/>
      <c r="RH184" s="78"/>
      <c r="RI184" s="78"/>
      <c r="RJ184" s="78"/>
      <c r="RK184" s="78"/>
      <c r="RL184" s="78"/>
      <c r="RM184" s="78"/>
      <c r="RN184" s="78"/>
      <c r="RO184" s="78"/>
      <c r="RP184" s="78"/>
      <c r="RQ184" s="78"/>
      <c r="RR184" s="78"/>
      <c r="RS184" s="78"/>
      <c r="RT184" s="78"/>
      <c r="RU184" s="78"/>
      <c r="RV184" s="78"/>
      <c r="RW184" s="78"/>
      <c r="RX184" s="78"/>
      <c r="RY184" s="78"/>
      <c r="RZ184" s="78"/>
      <c r="SA184" s="78"/>
      <c r="SB184" s="78"/>
      <c r="SC184" s="78"/>
      <c r="SD184" s="78"/>
      <c r="SE184" s="78"/>
      <c r="SF184" s="78"/>
      <c r="SG184" s="78"/>
      <c r="SH184" s="78"/>
      <c r="SI184" s="78"/>
      <c r="SJ184" s="78"/>
      <c r="SK184" s="78"/>
      <c r="SL184" s="78"/>
      <c r="SM184" s="78"/>
      <c r="SN184" s="78"/>
      <c r="SO184" s="78"/>
      <c r="SP184" s="78"/>
      <c r="SQ184" s="78"/>
      <c r="SR184" s="78"/>
      <c r="SS184" s="78"/>
      <c r="ST184" s="78"/>
      <c r="SU184" s="78"/>
      <c r="SV184" s="78"/>
      <c r="SW184" s="78"/>
      <c r="SX184" s="78"/>
      <c r="SY184" s="78"/>
      <c r="SZ184" s="78"/>
      <c r="TA184" s="78"/>
      <c r="TB184" s="78"/>
      <c r="TC184" s="78"/>
      <c r="TD184" s="78"/>
      <c r="TE184" s="78"/>
      <c r="TF184" s="78"/>
      <c r="TG184" s="78"/>
      <c r="TH184" s="78"/>
      <c r="TI184" s="78"/>
      <c r="TJ184" s="78"/>
      <c r="TK184" s="78"/>
      <c r="TL184" s="78"/>
      <c r="TM184" s="78"/>
      <c r="TN184" s="78"/>
      <c r="TO184" s="78"/>
      <c r="TP184" s="78"/>
      <c r="TQ184" s="78"/>
      <c r="TR184" s="78"/>
      <c r="TS184" s="78"/>
      <c r="TT184" s="78"/>
      <c r="TU184" s="78"/>
      <c r="TV184" s="78"/>
      <c r="TW184" s="78"/>
      <c r="TX184" s="78"/>
      <c r="TY184" s="78"/>
      <c r="TZ184" s="78"/>
      <c r="UA184" s="78"/>
      <c r="UB184" s="78"/>
      <c r="UC184" s="78"/>
      <c r="UD184" s="78"/>
      <c r="UE184" s="78"/>
      <c r="UF184" s="78"/>
      <c r="UG184" s="78"/>
      <c r="UH184" s="78"/>
      <c r="UI184" s="78"/>
      <c r="UJ184" s="78"/>
      <c r="UK184" s="78"/>
      <c r="UL184" s="78"/>
      <c r="UM184" s="78"/>
      <c r="UN184" s="78"/>
      <c r="UO184" s="78"/>
      <c r="UP184" s="78"/>
      <c r="UQ184" s="78"/>
      <c r="UR184" s="78"/>
      <c r="US184" s="78"/>
      <c r="UT184" s="78"/>
      <c r="UU184" s="78"/>
      <c r="UV184" s="78"/>
      <c r="UW184" s="78"/>
      <c r="UX184" s="78"/>
      <c r="UY184" s="78"/>
      <c r="UZ184" s="78"/>
      <c r="VA184" s="78"/>
      <c r="VB184" s="78"/>
      <c r="VC184" s="78"/>
      <c r="VD184" s="78"/>
      <c r="VE184" s="78"/>
      <c r="VF184" s="78"/>
      <c r="VG184" s="78"/>
      <c r="VH184" s="78"/>
      <c r="VI184" s="78"/>
      <c r="VJ184" s="78"/>
      <c r="VK184" s="78"/>
      <c r="VL184" s="78"/>
      <c r="VM184" s="78"/>
      <c r="VN184" s="78"/>
      <c r="VO184" s="78"/>
      <c r="VP184" s="78"/>
      <c r="VQ184" s="78"/>
      <c r="VR184" s="78"/>
      <c r="VS184" s="78"/>
      <c r="VT184" s="78"/>
      <c r="VU184" s="78"/>
      <c r="VV184" s="78"/>
      <c r="VW184" s="78"/>
      <c r="VX184" s="78"/>
      <c r="VY184" s="78"/>
      <c r="VZ184" s="78"/>
      <c r="WA184" s="78"/>
      <c r="WB184" s="78"/>
      <c r="WC184" s="78"/>
      <c r="WD184" s="78"/>
      <c r="WE184" s="78"/>
      <c r="WF184" s="78"/>
      <c r="WG184" s="78"/>
      <c r="WH184" s="78"/>
      <c r="WI184" s="78"/>
      <c r="WJ184" s="78"/>
      <c r="WK184" s="78"/>
      <c r="WL184" s="78"/>
      <c r="WM184" s="78"/>
      <c r="WN184" s="78"/>
      <c r="WO184" s="78"/>
      <c r="WP184" s="78"/>
      <c r="WQ184" s="78"/>
      <c r="WR184" s="78"/>
      <c r="WS184" s="78"/>
      <c r="WT184" s="78"/>
      <c r="WU184" s="78"/>
      <c r="WV184" s="78"/>
      <c r="WW184" s="78"/>
      <c r="WX184" s="78"/>
      <c r="WY184" s="78"/>
      <c r="WZ184" s="78"/>
      <c r="XA184" s="78"/>
      <c r="XB184" s="78"/>
      <c r="XC184" s="78"/>
      <c r="XD184" s="78"/>
      <c r="XE184" s="78"/>
      <c r="XF184" s="78"/>
      <c r="XG184" s="78"/>
      <c r="XH184" s="78"/>
      <c r="XI184" s="78"/>
      <c r="XJ184" s="78"/>
      <c r="XK184" s="78"/>
      <c r="XL184" s="78"/>
      <c r="XM184" s="78"/>
      <c r="XN184" s="78"/>
      <c r="XO184" s="78"/>
      <c r="XP184" s="78"/>
      <c r="XQ184" s="78"/>
      <c r="XR184" s="78"/>
      <c r="XS184" s="78"/>
      <c r="XT184" s="78"/>
      <c r="XU184" s="78"/>
      <c r="XV184" s="78"/>
      <c r="XW184" s="78"/>
      <c r="XX184" s="78"/>
      <c r="XY184" s="78"/>
      <c r="XZ184" s="78"/>
      <c r="YA184" s="78"/>
      <c r="YB184" s="78"/>
      <c r="YC184" s="78"/>
      <c r="YD184" s="78"/>
      <c r="YE184" s="78"/>
      <c r="YF184" s="78"/>
      <c r="YG184" s="78"/>
      <c r="YH184" s="78"/>
      <c r="YI184" s="78"/>
      <c r="YJ184" s="78"/>
      <c r="YK184" s="78"/>
      <c r="YL184" s="78"/>
      <c r="YM184" s="78"/>
      <c r="YN184" s="78"/>
      <c r="YO184" s="78"/>
      <c r="YP184" s="78"/>
      <c r="YQ184" s="78"/>
      <c r="YR184" s="78"/>
      <c r="YS184" s="78"/>
      <c r="YT184" s="78"/>
      <c r="YU184" s="78"/>
      <c r="YV184" s="78"/>
      <c r="YW184" s="78"/>
      <c r="YX184" s="78"/>
      <c r="YY184" s="78"/>
      <c r="YZ184" s="78"/>
      <c r="ZA184" s="78"/>
      <c r="ZB184" s="78"/>
      <c r="ZC184" s="78"/>
      <c r="ZD184" s="78"/>
      <c r="ZE184" s="78"/>
      <c r="ZF184" s="78"/>
      <c r="ZG184" s="78"/>
      <c r="ZH184" s="78"/>
      <c r="ZI184" s="78"/>
      <c r="ZJ184" s="78"/>
      <c r="ZK184" s="78"/>
      <c r="ZL184" s="78"/>
      <c r="ZM184" s="78"/>
      <c r="ZN184" s="78"/>
      <c r="ZO184" s="78"/>
      <c r="ZP184" s="78"/>
      <c r="ZQ184" s="78"/>
      <c r="ZR184" s="78"/>
      <c r="ZS184" s="78"/>
      <c r="ZT184" s="78"/>
      <c r="ZU184" s="78"/>
      <c r="ZV184" s="78"/>
      <c r="ZW184" s="78"/>
      <c r="ZX184" s="78"/>
      <c r="ZY184" s="78"/>
      <c r="ZZ184" s="78"/>
      <c r="AAA184" s="78"/>
      <c r="AAB184" s="78"/>
      <c r="AAC184" s="78"/>
      <c r="AAD184" s="78"/>
      <c r="AAE184" s="78"/>
      <c r="AAF184" s="78"/>
      <c r="AAG184" s="78"/>
      <c r="AAH184" s="78"/>
      <c r="AAI184" s="78"/>
      <c r="AAJ184" s="78"/>
      <c r="AAK184" s="78"/>
      <c r="AAL184" s="78"/>
      <c r="AAM184" s="78"/>
      <c r="AAN184" s="78"/>
      <c r="AAO184" s="78"/>
      <c r="AAP184" s="78"/>
      <c r="AAQ184" s="78"/>
      <c r="AAR184" s="78"/>
      <c r="AAS184" s="78"/>
      <c r="AAT184" s="78"/>
      <c r="AAU184" s="78"/>
      <c r="AAV184" s="78"/>
      <c r="AAW184" s="78"/>
      <c r="AAX184" s="78"/>
      <c r="AAY184" s="78"/>
      <c r="AAZ184" s="78"/>
      <c r="ABA184" s="78"/>
      <c r="ABB184" s="78"/>
      <c r="ABC184" s="78"/>
      <c r="ABD184" s="78"/>
      <c r="ABE184" s="78"/>
      <c r="ABF184" s="78"/>
      <c r="ABG184" s="78"/>
      <c r="ABH184" s="78"/>
      <c r="ABI184" s="78"/>
      <c r="ABJ184" s="78"/>
      <c r="ABK184" s="78"/>
      <c r="ABL184" s="78"/>
      <c r="ABM184" s="78"/>
      <c r="ABN184" s="78"/>
      <c r="ABO184" s="78"/>
      <c r="ABP184" s="78"/>
      <c r="ABQ184" s="78"/>
      <c r="ABR184" s="78"/>
      <c r="ABS184" s="78"/>
      <c r="ABT184" s="78"/>
      <c r="ABU184" s="78"/>
      <c r="ABV184" s="78"/>
      <c r="ABW184" s="78"/>
      <c r="ABX184" s="78"/>
      <c r="ABY184" s="78"/>
      <c r="ABZ184" s="78"/>
      <c r="ACA184" s="78"/>
      <c r="ACB184" s="78"/>
      <c r="ACC184" s="78"/>
      <c r="ACD184" s="78"/>
      <c r="ACE184" s="78"/>
      <c r="ACF184" s="78"/>
      <c r="ACG184" s="78"/>
      <c r="ACH184" s="78"/>
      <c r="ACI184" s="78"/>
      <c r="ACJ184" s="78"/>
      <c r="ACK184" s="78"/>
      <c r="ACL184" s="78"/>
      <c r="ACM184" s="78"/>
      <c r="ACN184" s="78"/>
      <c r="ACO184" s="78"/>
      <c r="ACP184" s="78"/>
      <c r="ACQ184" s="78"/>
      <c r="ACR184" s="78"/>
      <c r="ACS184" s="78"/>
      <c r="ACT184" s="78"/>
      <c r="ACU184" s="78"/>
      <c r="ACV184" s="78"/>
      <c r="ACW184" s="78"/>
      <c r="ACX184" s="78"/>
      <c r="ACY184" s="78"/>
      <c r="ACZ184" s="78"/>
      <c r="ADA184" s="78"/>
      <c r="ADB184" s="78"/>
      <c r="ADC184" s="78"/>
      <c r="ADD184" s="78"/>
      <c r="ADE184" s="78"/>
      <c r="ADF184" s="78"/>
      <c r="ADG184" s="78"/>
      <c r="ADH184" s="78"/>
      <c r="ADI184" s="78"/>
      <c r="ADJ184" s="78"/>
      <c r="ADK184" s="78"/>
      <c r="ADL184" s="78"/>
      <c r="ADM184" s="78"/>
      <c r="ADN184" s="78"/>
      <c r="ADO184" s="78"/>
      <c r="ADP184" s="78"/>
      <c r="ADQ184" s="78"/>
      <c r="ADR184" s="78"/>
      <c r="ADS184" s="78"/>
      <c r="ADT184" s="78"/>
      <c r="ADU184" s="78"/>
      <c r="ADV184" s="78"/>
      <c r="ADW184" s="78"/>
      <c r="ADX184" s="78"/>
      <c r="ADY184" s="78"/>
      <c r="ADZ184" s="78"/>
      <c r="AEA184" s="78"/>
      <c r="AEB184" s="78"/>
      <c r="AEC184" s="78"/>
      <c r="AED184" s="78"/>
      <c r="AEE184" s="78"/>
      <c r="AEF184" s="78"/>
      <c r="AEG184" s="78"/>
      <c r="AEH184" s="78"/>
      <c r="AEI184" s="78"/>
      <c r="AEJ184" s="78"/>
      <c r="AEK184" s="78"/>
      <c r="AEL184" s="78"/>
      <c r="AEM184" s="78"/>
      <c r="AEN184" s="78"/>
      <c r="AEO184" s="78"/>
      <c r="AEP184" s="78"/>
      <c r="AEQ184" s="78"/>
      <c r="AER184" s="78"/>
      <c r="AES184" s="78"/>
      <c r="AET184" s="78"/>
      <c r="AEU184" s="78"/>
      <c r="AEV184" s="78"/>
      <c r="AEW184" s="78"/>
      <c r="AEX184" s="78"/>
      <c r="AEY184" s="78"/>
      <c r="AEZ184" s="78"/>
      <c r="AFA184" s="78"/>
      <c r="AFB184" s="78"/>
      <c r="AFC184" s="78"/>
      <c r="AFD184" s="78"/>
      <c r="AFE184" s="78"/>
      <c r="AFF184" s="78"/>
      <c r="AFG184" s="78"/>
      <c r="AFH184" s="78"/>
      <c r="AFI184" s="78"/>
      <c r="AFJ184" s="78"/>
      <c r="AFK184" s="78"/>
      <c r="AFL184" s="78"/>
      <c r="AFM184" s="78"/>
      <c r="AFN184" s="78"/>
      <c r="AFO184" s="78"/>
      <c r="AFP184" s="78"/>
      <c r="AFQ184" s="78"/>
      <c r="AFR184" s="78"/>
      <c r="AFS184" s="78"/>
      <c r="AFT184" s="78"/>
      <c r="AFU184" s="78"/>
      <c r="AFV184" s="78"/>
      <c r="AFW184" s="78"/>
      <c r="AFX184" s="78"/>
      <c r="AFY184" s="78"/>
      <c r="AFZ184" s="78"/>
      <c r="AGA184" s="78"/>
      <c r="AGB184" s="78"/>
      <c r="AGC184" s="78"/>
      <c r="AGD184" s="78"/>
      <c r="AGE184" s="78"/>
      <c r="AGF184" s="78"/>
      <c r="AGG184" s="78"/>
      <c r="AGH184" s="78"/>
      <c r="AGI184" s="78"/>
      <c r="AGJ184" s="78"/>
      <c r="AGK184" s="78"/>
      <c r="AGL184" s="78"/>
      <c r="AGM184" s="78"/>
      <c r="AGN184" s="78"/>
      <c r="AGO184" s="78"/>
      <c r="AGP184" s="78"/>
      <c r="AGQ184" s="78"/>
      <c r="AGR184" s="78"/>
      <c r="AGS184" s="78"/>
      <c r="AGT184" s="78"/>
      <c r="AGU184" s="78"/>
      <c r="AGV184" s="78"/>
      <c r="AGW184" s="78"/>
      <c r="AGX184" s="78"/>
      <c r="AGY184" s="78"/>
      <c r="AGZ184" s="78"/>
      <c r="AHA184" s="78"/>
      <c r="AHB184" s="78"/>
      <c r="AHC184" s="78"/>
      <c r="AHD184" s="78"/>
      <c r="AHE184" s="78"/>
      <c r="AHF184" s="78"/>
      <c r="AHG184" s="78"/>
      <c r="AHH184" s="78"/>
      <c r="AHI184" s="78"/>
      <c r="AHJ184" s="78"/>
      <c r="AHK184" s="78"/>
      <c r="AHL184" s="78"/>
      <c r="AHM184" s="78"/>
      <c r="AHN184" s="78"/>
      <c r="AHO184" s="78"/>
      <c r="AHP184" s="78"/>
      <c r="AHQ184" s="78"/>
      <c r="AHR184" s="78"/>
      <c r="AHS184" s="78"/>
      <c r="AHT184" s="78"/>
      <c r="AHU184" s="78"/>
      <c r="AHV184" s="78"/>
      <c r="AHW184" s="78"/>
      <c r="AHX184" s="78"/>
      <c r="AHY184" s="78"/>
      <c r="AHZ184" s="78"/>
      <c r="AIA184" s="78"/>
      <c r="AIB184" s="78"/>
      <c r="AIC184" s="78"/>
      <c r="AID184" s="78"/>
      <c r="AIE184" s="78"/>
      <c r="AIF184" s="78"/>
      <c r="AIG184" s="78"/>
      <c r="AIH184" s="78"/>
      <c r="AII184" s="78"/>
      <c r="AIJ184" s="78"/>
      <c r="AIK184" s="78"/>
      <c r="AIL184" s="78"/>
      <c r="AIM184" s="78"/>
      <c r="AIN184" s="78"/>
      <c r="AIO184" s="78"/>
      <c r="AIP184" s="78"/>
      <c r="AIQ184" s="78"/>
      <c r="AIR184" s="78"/>
      <c r="AIS184" s="78"/>
      <c r="AIT184" s="78"/>
      <c r="AIU184" s="78"/>
      <c r="AIV184" s="78"/>
      <c r="AIW184" s="78"/>
      <c r="AIX184" s="78"/>
      <c r="AIY184" s="78"/>
      <c r="AIZ184" s="78"/>
      <c r="AJA184" s="78"/>
      <c r="AJB184" s="78"/>
      <c r="AJC184" s="78"/>
      <c r="AJD184" s="78"/>
      <c r="AJE184" s="78"/>
      <c r="AJF184" s="78"/>
      <c r="AJG184" s="78"/>
      <c r="AJH184" s="78"/>
      <c r="AJI184" s="78"/>
      <c r="AJJ184" s="78"/>
      <c r="AJK184" s="78"/>
      <c r="AJL184" s="78"/>
      <c r="AJM184" s="78"/>
      <c r="AJN184" s="78"/>
      <c r="AJO184" s="78"/>
      <c r="AJP184" s="78"/>
      <c r="AJQ184" s="78"/>
      <c r="AJR184" s="78"/>
      <c r="AJS184" s="78"/>
      <c r="AJT184" s="78"/>
      <c r="AJU184" s="78"/>
      <c r="AJV184" s="78"/>
      <c r="AJW184" s="78"/>
      <c r="AJX184" s="78"/>
      <c r="AJY184" s="78"/>
      <c r="AJZ184" s="78"/>
      <c r="AKA184" s="78"/>
      <c r="AKB184" s="78"/>
      <c r="AKC184" s="78"/>
      <c r="AKD184" s="78"/>
      <c r="AKE184" s="78"/>
      <c r="AKF184" s="78"/>
      <c r="AKG184" s="78"/>
      <c r="AKH184" s="78"/>
      <c r="AKI184" s="78"/>
      <c r="AKJ184" s="78"/>
      <c r="AKK184" s="78"/>
      <c r="AKL184" s="78"/>
      <c r="AKM184" s="78"/>
      <c r="AKN184" s="78"/>
      <c r="AKO184" s="78"/>
      <c r="AKP184" s="78"/>
      <c r="AKQ184" s="78"/>
      <c r="AKR184" s="78"/>
      <c r="AKS184" s="78"/>
      <c r="AKT184" s="78"/>
      <c r="AKU184" s="78"/>
      <c r="AKV184" s="78"/>
      <c r="AKW184" s="78"/>
      <c r="AKX184" s="78"/>
      <c r="AKY184" s="78"/>
      <c r="AKZ184" s="78"/>
      <c r="ALA184" s="78"/>
      <c r="ALB184" s="78"/>
      <c r="ALC184" s="78"/>
      <c r="ALD184" s="78"/>
      <c r="ALE184" s="78"/>
      <c r="ALF184" s="78"/>
      <c r="ALG184" s="78"/>
      <c r="ALH184" s="78"/>
      <c r="ALI184" s="78"/>
      <c r="ALJ184" s="78"/>
      <c r="ALK184" s="78"/>
      <c r="ALL184" s="78"/>
      <c r="ALM184" s="78"/>
      <c r="ALN184" s="78"/>
      <c r="ALO184" s="78"/>
      <c r="ALP184" s="78"/>
      <c r="ALQ184" s="78"/>
      <c r="ALR184" s="78"/>
      <c r="ALS184" s="78"/>
      <c r="ALT184" s="78"/>
      <c r="ALU184" s="78"/>
      <c r="ALV184" s="78"/>
      <c r="ALW184" s="78"/>
      <c r="ALX184" s="78"/>
      <c r="ALY184" s="78"/>
      <c r="ALZ184" s="78"/>
      <c r="AMA184" s="78"/>
      <c r="AMB184" s="78"/>
      <c r="AMC184" s="78"/>
      <c r="AMD184" s="78"/>
      <c r="AME184" s="78"/>
      <c r="AMF184" s="78"/>
      <c r="AMG184" s="78"/>
      <c r="AMH184" s="78"/>
      <c r="AMI184" s="78"/>
      <c r="AMJ184" s="78"/>
    </row>
    <row r="185" spans="1:1024" s="80" customFormat="1" ht="20.100000000000001" customHeight="1" outlineLevel="1" x14ac:dyDescent="0.2">
      <c r="A185" s="149" t="s">
        <v>925</v>
      </c>
      <c r="B185" s="150" t="s">
        <v>82</v>
      </c>
      <c r="C185" s="150" t="s">
        <v>14</v>
      </c>
      <c r="D185" s="152" t="s">
        <v>175</v>
      </c>
      <c r="E185" s="81" t="s">
        <v>94</v>
      </c>
      <c r="F185" s="94">
        <v>2</v>
      </c>
      <c r="G185" s="547">
        <v>0</v>
      </c>
      <c r="H185" s="83">
        <f t="shared" si="49"/>
        <v>0</v>
      </c>
      <c r="I185" s="199">
        <f t="shared" si="50"/>
        <v>0</v>
      </c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  <c r="IT185" s="78"/>
      <c r="IU185" s="78"/>
      <c r="IV185" s="78"/>
      <c r="IW185" s="78"/>
      <c r="IX185" s="78"/>
      <c r="IY185" s="78"/>
      <c r="IZ185" s="78"/>
      <c r="JA185" s="78"/>
      <c r="JB185" s="78"/>
      <c r="JC185" s="78"/>
      <c r="JD185" s="78"/>
      <c r="JE185" s="78"/>
      <c r="JF185" s="78"/>
      <c r="JG185" s="78"/>
      <c r="JH185" s="78"/>
      <c r="JI185" s="78"/>
      <c r="JJ185" s="78"/>
      <c r="JK185" s="78"/>
      <c r="JL185" s="78"/>
      <c r="JM185" s="78"/>
      <c r="JN185" s="78"/>
      <c r="JO185" s="78"/>
      <c r="JP185" s="78"/>
      <c r="JQ185" s="78"/>
      <c r="JR185" s="78"/>
      <c r="JS185" s="78"/>
      <c r="JT185" s="78"/>
      <c r="JU185" s="78"/>
      <c r="JV185" s="78"/>
      <c r="JW185" s="78"/>
      <c r="JX185" s="78"/>
      <c r="JY185" s="78"/>
      <c r="JZ185" s="78"/>
      <c r="KA185" s="78"/>
      <c r="KB185" s="78"/>
      <c r="KC185" s="78"/>
      <c r="KD185" s="78"/>
      <c r="KE185" s="78"/>
      <c r="KF185" s="78"/>
      <c r="KG185" s="78"/>
      <c r="KH185" s="78"/>
      <c r="KI185" s="78"/>
      <c r="KJ185" s="78"/>
      <c r="KK185" s="78"/>
      <c r="KL185" s="78"/>
      <c r="KM185" s="78"/>
      <c r="KN185" s="78"/>
      <c r="KO185" s="78"/>
      <c r="KP185" s="78"/>
      <c r="KQ185" s="78"/>
      <c r="KR185" s="78"/>
      <c r="KS185" s="78"/>
      <c r="KT185" s="78"/>
      <c r="KU185" s="78"/>
      <c r="KV185" s="78"/>
      <c r="KW185" s="78"/>
      <c r="KX185" s="78"/>
      <c r="KY185" s="78"/>
      <c r="KZ185" s="78"/>
      <c r="LA185" s="78"/>
      <c r="LB185" s="78"/>
      <c r="LC185" s="78"/>
      <c r="LD185" s="78"/>
      <c r="LE185" s="78"/>
      <c r="LF185" s="78"/>
      <c r="LG185" s="78"/>
      <c r="LH185" s="78"/>
      <c r="LI185" s="78"/>
      <c r="LJ185" s="78"/>
      <c r="LK185" s="78"/>
      <c r="LL185" s="78"/>
      <c r="LM185" s="78"/>
      <c r="LN185" s="78"/>
      <c r="LO185" s="78"/>
      <c r="LP185" s="78"/>
      <c r="LQ185" s="78"/>
      <c r="LR185" s="78"/>
      <c r="LS185" s="78"/>
      <c r="LT185" s="78"/>
      <c r="LU185" s="78"/>
      <c r="LV185" s="78"/>
      <c r="LW185" s="78"/>
      <c r="LX185" s="78"/>
      <c r="LY185" s="78"/>
      <c r="LZ185" s="78"/>
      <c r="MA185" s="78"/>
      <c r="MB185" s="78"/>
      <c r="MC185" s="78"/>
      <c r="MD185" s="78"/>
      <c r="ME185" s="78"/>
      <c r="MF185" s="78"/>
      <c r="MG185" s="78"/>
      <c r="MH185" s="78"/>
      <c r="MI185" s="78"/>
      <c r="MJ185" s="78"/>
      <c r="MK185" s="78"/>
      <c r="ML185" s="78"/>
      <c r="MM185" s="78"/>
      <c r="MN185" s="78"/>
      <c r="MO185" s="78"/>
      <c r="MP185" s="78"/>
      <c r="MQ185" s="78"/>
      <c r="MR185" s="78"/>
      <c r="MS185" s="78"/>
      <c r="MT185" s="78"/>
      <c r="MU185" s="78"/>
      <c r="MV185" s="78"/>
      <c r="MW185" s="78"/>
      <c r="MX185" s="78"/>
      <c r="MY185" s="78"/>
      <c r="MZ185" s="78"/>
      <c r="NA185" s="78"/>
      <c r="NB185" s="78"/>
      <c r="NC185" s="78"/>
      <c r="ND185" s="78"/>
      <c r="NE185" s="78"/>
      <c r="NF185" s="78"/>
      <c r="NG185" s="78"/>
      <c r="NH185" s="78"/>
      <c r="NI185" s="78"/>
      <c r="NJ185" s="78"/>
      <c r="NK185" s="78"/>
      <c r="NL185" s="78"/>
      <c r="NM185" s="78"/>
      <c r="NN185" s="78"/>
      <c r="NO185" s="78"/>
      <c r="NP185" s="78"/>
      <c r="NQ185" s="78"/>
      <c r="NR185" s="78"/>
      <c r="NS185" s="78"/>
      <c r="NT185" s="78"/>
      <c r="NU185" s="78"/>
      <c r="NV185" s="78"/>
      <c r="NW185" s="78"/>
      <c r="NX185" s="78"/>
      <c r="NY185" s="78"/>
      <c r="NZ185" s="78"/>
      <c r="OA185" s="78"/>
      <c r="OB185" s="78"/>
      <c r="OC185" s="78"/>
      <c r="OD185" s="78"/>
      <c r="OE185" s="78"/>
      <c r="OF185" s="78"/>
      <c r="OG185" s="78"/>
      <c r="OH185" s="78"/>
      <c r="OI185" s="78"/>
      <c r="OJ185" s="78"/>
      <c r="OK185" s="78"/>
      <c r="OL185" s="78"/>
      <c r="OM185" s="78"/>
      <c r="ON185" s="78"/>
      <c r="OO185" s="78"/>
      <c r="OP185" s="78"/>
      <c r="OQ185" s="78"/>
      <c r="OR185" s="78"/>
      <c r="OS185" s="78"/>
      <c r="OT185" s="78"/>
      <c r="OU185" s="78"/>
      <c r="OV185" s="78"/>
      <c r="OW185" s="78"/>
      <c r="OX185" s="78"/>
      <c r="OY185" s="78"/>
      <c r="OZ185" s="78"/>
      <c r="PA185" s="78"/>
      <c r="PB185" s="78"/>
      <c r="PC185" s="78"/>
      <c r="PD185" s="78"/>
      <c r="PE185" s="78"/>
      <c r="PF185" s="78"/>
      <c r="PG185" s="78"/>
      <c r="PH185" s="78"/>
      <c r="PI185" s="78"/>
      <c r="PJ185" s="78"/>
      <c r="PK185" s="78"/>
      <c r="PL185" s="78"/>
      <c r="PM185" s="78"/>
      <c r="PN185" s="78"/>
      <c r="PO185" s="78"/>
      <c r="PP185" s="78"/>
      <c r="PQ185" s="78"/>
      <c r="PR185" s="78"/>
      <c r="PS185" s="78"/>
      <c r="PT185" s="78"/>
      <c r="PU185" s="78"/>
      <c r="PV185" s="78"/>
      <c r="PW185" s="78"/>
      <c r="PX185" s="78"/>
      <c r="PY185" s="78"/>
      <c r="PZ185" s="78"/>
      <c r="QA185" s="78"/>
      <c r="QB185" s="78"/>
      <c r="QC185" s="78"/>
      <c r="QD185" s="78"/>
      <c r="QE185" s="78"/>
      <c r="QF185" s="78"/>
      <c r="QG185" s="78"/>
      <c r="QH185" s="78"/>
      <c r="QI185" s="78"/>
      <c r="QJ185" s="78"/>
      <c r="QK185" s="78"/>
      <c r="QL185" s="78"/>
      <c r="QM185" s="78"/>
      <c r="QN185" s="78"/>
      <c r="QO185" s="78"/>
      <c r="QP185" s="78"/>
      <c r="QQ185" s="78"/>
      <c r="QR185" s="78"/>
      <c r="QS185" s="78"/>
      <c r="QT185" s="78"/>
      <c r="QU185" s="78"/>
      <c r="QV185" s="78"/>
      <c r="QW185" s="78"/>
      <c r="QX185" s="78"/>
      <c r="QY185" s="78"/>
      <c r="QZ185" s="78"/>
      <c r="RA185" s="78"/>
      <c r="RB185" s="78"/>
      <c r="RC185" s="78"/>
      <c r="RD185" s="78"/>
      <c r="RE185" s="78"/>
      <c r="RF185" s="78"/>
      <c r="RG185" s="78"/>
      <c r="RH185" s="78"/>
      <c r="RI185" s="78"/>
      <c r="RJ185" s="78"/>
      <c r="RK185" s="78"/>
      <c r="RL185" s="78"/>
      <c r="RM185" s="78"/>
      <c r="RN185" s="78"/>
      <c r="RO185" s="78"/>
      <c r="RP185" s="78"/>
      <c r="RQ185" s="78"/>
      <c r="RR185" s="78"/>
      <c r="RS185" s="78"/>
      <c r="RT185" s="78"/>
      <c r="RU185" s="78"/>
      <c r="RV185" s="78"/>
      <c r="RW185" s="78"/>
      <c r="RX185" s="78"/>
      <c r="RY185" s="78"/>
      <c r="RZ185" s="78"/>
      <c r="SA185" s="78"/>
      <c r="SB185" s="78"/>
      <c r="SC185" s="78"/>
      <c r="SD185" s="78"/>
      <c r="SE185" s="78"/>
      <c r="SF185" s="78"/>
      <c r="SG185" s="78"/>
      <c r="SH185" s="78"/>
      <c r="SI185" s="78"/>
      <c r="SJ185" s="78"/>
      <c r="SK185" s="78"/>
      <c r="SL185" s="78"/>
      <c r="SM185" s="78"/>
      <c r="SN185" s="78"/>
      <c r="SO185" s="78"/>
      <c r="SP185" s="78"/>
      <c r="SQ185" s="78"/>
      <c r="SR185" s="78"/>
      <c r="SS185" s="78"/>
      <c r="ST185" s="78"/>
      <c r="SU185" s="78"/>
      <c r="SV185" s="78"/>
      <c r="SW185" s="78"/>
      <c r="SX185" s="78"/>
      <c r="SY185" s="78"/>
      <c r="SZ185" s="78"/>
      <c r="TA185" s="78"/>
      <c r="TB185" s="78"/>
      <c r="TC185" s="78"/>
      <c r="TD185" s="78"/>
      <c r="TE185" s="78"/>
      <c r="TF185" s="78"/>
      <c r="TG185" s="78"/>
      <c r="TH185" s="78"/>
      <c r="TI185" s="78"/>
      <c r="TJ185" s="78"/>
      <c r="TK185" s="78"/>
      <c r="TL185" s="78"/>
      <c r="TM185" s="78"/>
      <c r="TN185" s="78"/>
      <c r="TO185" s="78"/>
      <c r="TP185" s="78"/>
      <c r="TQ185" s="78"/>
      <c r="TR185" s="78"/>
      <c r="TS185" s="78"/>
      <c r="TT185" s="78"/>
      <c r="TU185" s="78"/>
      <c r="TV185" s="78"/>
      <c r="TW185" s="78"/>
      <c r="TX185" s="78"/>
      <c r="TY185" s="78"/>
      <c r="TZ185" s="78"/>
      <c r="UA185" s="78"/>
      <c r="UB185" s="78"/>
      <c r="UC185" s="78"/>
      <c r="UD185" s="78"/>
      <c r="UE185" s="78"/>
      <c r="UF185" s="78"/>
      <c r="UG185" s="78"/>
      <c r="UH185" s="78"/>
      <c r="UI185" s="78"/>
      <c r="UJ185" s="78"/>
      <c r="UK185" s="78"/>
      <c r="UL185" s="78"/>
      <c r="UM185" s="78"/>
      <c r="UN185" s="78"/>
      <c r="UO185" s="78"/>
      <c r="UP185" s="78"/>
      <c r="UQ185" s="78"/>
      <c r="UR185" s="78"/>
      <c r="US185" s="78"/>
      <c r="UT185" s="78"/>
      <c r="UU185" s="78"/>
      <c r="UV185" s="78"/>
      <c r="UW185" s="78"/>
      <c r="UX185" s="78"/>
      <c r="UY185" s="78"/>
      <c r="UZ185" s="78"/>
      <c r="VA185" s="78"/>
      <c r="VB185" s="78"/>
      <c r="VC185" s="78"/>
      <c r="VD185" s="78"/>
      <c r="VE185" s="78"/>
      <c r="VF185" s="78"/>
      <c r="VG185" s="78"/>
      <c r="VH185" s="78"/>
      <c r="VI185" s="78"/>
      <c r="VJ185" s="78"/>
      <c r="VK185" s="78"/>
      <c r="VL185" s="78"/>
      <c r="VM185" s="78"/>
      <c r="VN185" s="78"/>
      <c r="VO185" s="78"/>
      <c r="VP185" s="78"/>
      <c r="VQ185" s="78"/>
      <c r="VR185" s="78"/>
      <c r="VS185" s="78"/>
      <c r="VT185" s="78"/>
      <c r="VU185" s="78"/>
      <c r="VV185" s="78"/>
      <c r="VW185" s="78"/>
      <c r="VX185" s="78"/>
      <c r="VY185" s="78"/>
      <c r="VZ185" s="78"/>
      <c r="WA185" s="78"/>
      <c r="WB185" s="78"/>
      <c r="WC185" s="78"/>
      <c r="WD185" s="78"/>
      <c r="WE185" s="78"/>
      <c r="WF185" s="78"/>
      <c r="WG185" s="78"/>
      <c r="WH185" s="78"/>
      <c r="WI185" s="78"/>
      <c r="WJ185" s="78"/>
      <c r="WK185" s="78"/>
      <c r="WL185" s="78"/>
      <c r="WM185" s="78"/>
      <c r="WN185" s="78"/>
      <c r="WO185" s="78"/>
      <c r="WP185" s="78"/>
      <c r="WQ185" s="78"/>
      <c r="WR185" s="78"/>
      <c r="WS185" s="78"/>
      <c r="WT185" s="78"/>
      <c r="WU185" s="78"/>
      <c r="WV185" s="78"/>
      <c r="WW185" s="78"/>
      <c r="WX185" s="78"/>
      <c r="WY185" s="78"/>
      <c r="WZ185" s="78"/>
      <c r="XA185" s="78"/>
      <c r="XB185" s="78"/>
      <c r="XC185" s="78"/>
      <c r="XD185" s="78"/>
      <c r="XE185" s="78"/>
      <c r="XF185" s="78"/>
      <c r="XG185" s="78"/>
      <c r="XH185" s="78"/>
      <c r="XI185" s="78"/>
      <c r="XJ185" s="78"/>
      <c r="XK185" s="78"/>
      <c r="XL185" s="78"/>
      <c r="XM185" s="78"/>
      <c r="XN185" s="78"/>
      <c r="XO185" s="78"/>
      <c r="XP185" s="78"/>
      <c r="XQ185" s="78"/>
      <c r="XR185" s="78"/>
      <c r="XS185" s="78"/>
      <c r="XT185" s="78"/>
      <c r="XU185" s="78"/>
      <c r="XV185" s="78"/>
      <c r="XW185" s="78"/>
      <c r="XX185" s="78"/>
      <c r="XY185" s="78"/>
      <c r="XZ185" s="78"/>
      <c r="YA185" s="78"/>
      <c r="YB185" s="78"/>
      <c r="YC185" s="78"/>
      <c r="YD185" s="78"/>
      <c r="YE185" s="78"/>
      <c r="YF185" s="78"/>
      <c r="YG185" s="78"/>
      <c r="YH185" s="78"/>
      <c r="YI185" s="78"/>
      <c r="YJ185" s="78"/>
      <c r="YK185" s="78"/>
      <c r="YL185" s="78"/>
      <c r="YM185" s="78"/>
      <c r="YN185" s="78"/>
      <c r="YO185" s="78"/>
      <c r="YP185" s="78"/>
      <c r="YQ185" s="78"/>
      <c r="YR185" s="78"/>
      <c r="YS185" s="78"/>
      <c r="YT185" s="78"/>
      <c r="YU185" s="78"/>
      <c r="YV185" s="78"/>
      <c r="YW185" s="78"/>
      <c r="YX185" s="78"/>
      <c r="YY185" s="78"/>
      <c r="YZ185" s="78"/>
      <c r="ZA185" s="78"/>
      <c r="ZB185" s="78"/>
      <c r="ZC185" s="78"/>
      <c r="ZD185" s="78"/>
      <c r="ZE185" s="78"/>
      <c r="ZF185" s="78"/>
      <c r="ZG185" s="78"/>
      <c r="ZH185" s="78"/>
      <c r="ZI185" s="78"/>
      <c r="ZJ185" s="78"/>
      <c r="ZK185" s="78"/>
      <c r="ZL185" s="78"/>
      <c r="ZM185" s="78"/>
      <c r="ZN185" s="78"/>
      <c r="ZO185" s="78"/>
      <c r="ZP185" s="78"/>
      <c r="ZQ185" s="78"/>
      <c r="ZR185" s="78"/>
      <c r="ZS185" s="78"/>
      <c r="ZT185" s="78"/>
      <c r="ZU185" s="78"/>
      <c r="ZV185" s="78"/>
      <c r="ZW185" s="78"/>
      <c r="ZX185" s="78"/>
      <c r="ZY185" s="78"/>
      <c r="ZZ185" s="78"/>
      <c r="AAA185" s="78"/>
      <c r="AAB185" s="78"/>
      <c r="AAC185" s="78"/>
      <c r="AAD185" s="78"/>
      <c r="AAE185" s="78"/>
      <c r="AAF185" s="78"/>
      <c r="AAG185" s="78"/>
      <c r="AAH185" s="78"/>
      <c r="AAI185" s="78"/>
      <c r="AAJ185" s="78"/>
      <c r="AAK185" s="78"/>
      <c r="AAL185" s="78"/>
      <c r="AAM185" s="78"/>
      <c r="AAN185" s="78"/>
      <c r="AAO185" s="78"/>
      <c r="AAP185" s="78"/>
      <c r="AAQ185" s="78"/>
      <c r="AAR185" s="78"/>
      <c r="AAS185" s="78"/>
      <c r="AAT185" s="78"/>
      <c r="AAU185" s="78"/>
      <c r="AAV185" s="78"/>
      <c r="AAW185" s="78"/>
      <c r="AAX185" s="78"/>
      <c r="AAY185" s="78"/>
      <c r="AAZ185" s="78"/>
      <c r="ABA185" s="78"/>
      <c r="ABB185" s="78"/>
      <c r="ABC185" s="78"/>
      <c r="ABD185" s="78"/>
      <c r="ABE185" s="78"/>
      <c r="ABF185" s="78"/>
      <c r="ABG185" s="78"/>
      <c r="ABH185" s="78"/>
      <c r="ABI185" s="78"/>
      <c r="ABJ185" s="78"/>
      <c r="ABK185" s="78"/>
      <c r="ABL185" s="78"/>
      <c r="ABM185" s="78"/>
      <c r="ABN185" s="78"/>
      <c r="ABO185" s="78"/>
      <c r="ABP185" s="78"/>
      <c r="ABQ185" s="78"/>
      <c r="ABR185" s="78"/>
      <c r="ABS185" s="78"/>
      <c r="ABT185" s="78"/>
      <c r="ABU185" s="78"/>
      <c r="ABV185" s="78"/>
      <c r="ABW185" s="78"/>
      <c r="ABX185" s="78"/>
      <c r="ABY185" s="78"/>
      <c r="ABZ185" s="78"/>
      <c r="ACA185" s="78"/>
      <c r="ACB185" s="78"/>
      <c r="ACC185" s="78"/>
      <c r="ACD185" s="78"/>
      <c r="ACE185" s="78"/>
      <c r="ACF185" s="78"/>
      <c r="ACG185" s="78"/>
      <c r="ACH185" s="78"/>
      <c r="ACI185" s="78"/>
      <c r="ACJ185" s="78"/>
      <c r="ACK185" s="78"/>
      <c r="ACL185" s="78"/>
      <c r="ACM185" s="78"/>
      <c r="ACN185" s="78"/>
      <c r="ACO185" s="78"/>
      <c r="ACP185" s="78"/>
      <c r="ACQ185" s="78"/>
      <c r="ACR185" s="78"/>
      <c r="ACS185" s="78"/>
      <c r="ACT185" s="78"/>
      <c r="ACU185" s="78"/>
      <c r="ACV185" s="78"/>
      <c r="ACW185" s="78"/>
      <c r="ACX185" s="78"/>
      <c r="ACY185" s="78"/>
      <c r="ACZ185" s="78"/>
      <c r="ADA185" s="78"/>
      <c r="ADB185" s="78"/>
      <c r="ADC185" s="78"/>
      <c r="ADD185" s="78"/>
      <c r="ADE185" s="78"/>
      <c r="ADF185" s="78"/>
      <c r="ADG185" s="78"/>
      <c r="ADH185" s="78"/>
      <c r="ADI185" s="78"/>
      <c r="ADJ185" s="78"/>
      <c r="ADK185" s="78"/>
      <c r="ADL185" s="78"/>
      <c r="ADM185" s="78"/>
      <c r="ADN185" s="78"/>
      <c r="ADO185" s="78"/>
      <c r="ADP185" s="78"/>
      <c r="ADQ185" s="78"/>
      <c r="ADR185" s="78"/>
      <c r="ADS185" s="78"/>
      <c r="ADT185" s="78"/>
      <c r="ADU185" s="78"/>
      <c r="ADV185" s="78"/>
      <c r="ADW185" s="78"/>
      <c r="ADX185" s="78"/>
      <c r="ADY185" s="78"/>
      <c r="ADZ185" s="78"/>
      <c r="AEA185" s="78"/>
      <c r="AEB185" s="78"/>
      <c r="AEC185" s="78"/>
      <c r="AED185" s="78"/>
      <c r="AEE185" s="78"/>
      <c r="AEF185" s="78"/>
      <c r="AEG185" s="78"/>
      <c r="AEH185" s="78"/>
      <c r="AEI185" s="78"/>
      <c r="AEJ185" s="78"/>
      <c r="AEK185" s="78"/>
      <c r="AEL185" s="78"/>
      <c r="AEM185" s="78"/>
      <c r="AEN185" s="78"/>
      <c r="AEO185" s="78"/>
      <c r="AEP185" s="78"/>
      <c r="AEQ185" s="78"/>
      <c r="AER185" s="78"/>
      <c r="AES185" s="78"/>
      <c r="AET185" s="78"/>
      <c r="AEU185" s="78"/>
      <c r="AEV185" s="78"/>
      <c r="AEW185" s="78"/>
      <c r="AEX185" s="78"/>
      <c r="AEY185" s="78"/>
      <c r="AEZ185" s="78"/>
      <c r="AFA185" s="78"/>
      <c r="AFB185" s="78"/>
      <c r="AFC185" s="78"/>
      <c r="AFD185" s="78"/>
      <c r="AFE185" s="78"/>
      <c r="AFF185" s="78"/>
      <c r="AFG185" s="78"/>
      <c r="AFH185" s="78"/>
      <c r="AFI185" s="78"/>
      <c r="AFJ185" s="78"/>
      <c r="AFK185" s="78"/>
      <c r="AFL185" s="78"/>
      <c r="AFM185" s="78"/>
      <c r="AFN185" s="78"/>
      <c r="AFO185" s="78"/>
      <c r="AFP185" s="78"/>
      <c r="AFQ185" s="78"/>
      <c r="AFR185" s="78"/>
      <c r="AFS185" s="78"/>
      <c r="AFT185" s="78"/>
      <c r="AFU185" s="78"/>
      <c r="AFV185" s="78"/>
      <c r="AFW185" s="78"/>
      <c r="AFX185" s="78"/>
      <c r="AFY185" s="78"/>
      <c r="AFZ185" s="78"/>
      <c r="AGA185" s="78"/>
      <c r="AGB185" s="78"/>
      <c r="AGC185" s="78"/>
      <c r="AGD185" s="78"/>
      <c r="AGE185" s="78"/>
      <c r="AGF185" s="78"/>
      <c r="AGG185" s="78"/>
      <c r="AGH185" s="78"/>
      <c r="AGI185" s="78"/>
      <c r="AGJ185" s="78"/>
      <c r="AGK185" s="78"/>
      <c r="AGL185" s="78"/>
      <c r="AGM185" s="78"/>
      <c r="AGN185" s="78"/>
      <c r="AGO185" s="78"/>
      <c r="AGP185" s="78"/>
      <c r="AGQ185" s="78"/>
      <c r="AGR185" s="78"/>
      <c r="AGS185" s="78"/>
      <c r="AGT185" s="78"/>
      <c r="AGU185" s="78"/>
      <c r="AGV185" s="78"/>
      <c r="AGW185" s="78"/>
      <c r="AGX185" s="78"/>
      <c r="AGY185" s="78"/>
      <c r="AGZ185" s="78"/>
      <c r="AHA185" s="78"/>
      <c r="AHB185" s="78"/>
      <c r="AHC185" s="78"/>
      <c r="AHD185" s="78"/>
      <c r="AHE185" s="78"/>
      <c r="AHF185" s="78"/>
      <c r="AHG185" s="78"/>
      <c r="AHH185" s="78"/>
      <c r="AHI185" s="78"/>
      <c r="AHJ185" s="78"/>
      <c r="AHK185" s="78"/>
      <c r="AHL185" s="78"/>
      <c r="AHM185" s="78"/>
      <c r="AHN185" s="78"/>
      <c r="AHO185" s="78"/>
      <c r="AHP185" s="78"/>
      <c r="AHQ185" s="78"/>
      <c r="AHR185" s="78"/>
      <c r="AHS185" s="78"/>
      <c r="AHT185" s="78"/>
      <c r="AHU185" s="78"/>
      <c r="AHV185" s="78"/>
      <c r="AHW185" s="78"/>
      <c r="AHX185" s="78"/>
      <c r="AHY185" s="78"/>
      <c r="AHZ185" s="78"/>
      <c r="AIA185" s="78"/>
      <c r="AIB185" s="78"/>
      <c r="AIC185" s="78"/>
      <c r="AID185" s="78"/>
      <c r="AIE185" s="78"/>
      <c r="AIF185" s="78"/>
      <c r="AIG185" s="78"/>
      <c r="AIH185" s="78"/>
      <c r="AII185" s="78"/>
      <c r="AIJ185" s="78"/>
      <c r="AIK185" s="78"/>
      <c r="AIL185" s="78"/>
      <c r="AIM185" s="78"/>
      <c r="AIN185" s="78"/>
      <c r="AIO185" s="78"/>
      <c r="AIP185" s="78"/>
      <c r="AIQ185" s="78"/>
      <c r="AIR185" s="78"/>
      <c r="AIS185" s="78"/>
      <c r="AIT185" s="78"/>
      <c r="AIU185" s="78"/>
      <c r="AIV185" s="78"/>
      <c r="AIW185" s="78"/>
      <c r="AIX185" s="78"/>
      <c r="AIY185" s="78"/>
      <c r="AIZ185" s="78"/>
      <c r="AJA185" s="78"/>
      <c r="AJB185" s="78"/>
      <c r="AJC185" s="78"/>
      <c r="AJD185" s="78"/>
      <c r="AJE185" s="78"/>
      <c r="AJF185" s="78"/>
      <c r="AJG185" s="78"/>
      <c r="AJH185" s="78"/>
      <c r="AJI185" s="78"/>
      <c r="AJJ185" s="78"/>
      <c r="AJK185" s="78"/>
      <c r="AJL185" s="78"/>
      <c r="AJM185" s="78"/>
      <c r="AJN185" s="78"/>
      <c r="AJO185" s="78"/>
      <c r="AJP185" s="78"/>
      <c r="AJQ185" s="78"/>
      <c r="AJR185" s="78"/>
      <c r="AJS185" s="78"/>
      <c r="AJT185" s="78"/>
      <c r="AJU185" s="78"/>
      <c r="AJV185" s="78"/>
      <c r="AJW185" s="78"/>
      <c r="AJX185" s="78"/>
      <c r="AJY185" s="78"/>
      <c r="AJZ185" s="78"/>
      <c r="AKA185" s="78"/>
      <c r="AKB185" s="78"/>
      <c r="AKC185" s="78"/>
      <c r="AKD185" s="78"/>
      <c r="AKE185" s="78"/>
      <c r="AKF185" s="78"/>
      <c r="AKG185" s="78"/>
      <c r="AKH185" s="78"/>
      <c r="AKI185" s="78"/>
      <c r="AKJ185" s="78"/>
      <c r="AKK185" s="78"/>
      <c r="AKL185" s="78"/>
      <c r="AKM185" s="78"/>
      <c r="AKN185" s="78"/>
      <c r="AKO185" s="78"/>
      <c r="AKP185" s="78"/>
      <c r="AKQ185" s="78"/>
      <c r="AKR185" s="78"/>
      <c r="AKS185" s="78"/>
      <c r="AKT185" s="78"/>
      <c r="AKU185" s="78"/>
      <c r="AKV185" s="78"/>
      <c r="AKW185" s="78"/>
      <c r="AKX185" s="78"/>
      <c r="AKY185" s="78"/>
      <c r="AKZ185" s="78"/>
      <c r="ALA185" s="78"/>
      <c r="ALB185" s="78"/>
      <c r="ALC185" s="78"/>
      <c r="ALD185" s="78"/>
      <c r="ALE185" s="78"/>
      <c r="ALF185" s="78"/>
      <c r="ALG185" s="78"/>
      <c r="ALH185" s="78"/>
      <c r="ALI185" s="78"/>
      <c r="ALJ185" s="78"/>
      <c r="ALK185" s="78"/>
      <c r="ALL185" s="78"/>
      <c r="ALM185" s="78"/>
      <c r="ALN185" s="78"/>
      <c r="ALO185" s="78"/>
      <c r="ALP185" s="78"/>
      <c r="ALQ185" s="78"/>
      <c r="ALR185" s="78"/>
      <c r="ALS185" s="78"/>
      <c r="ALT185" s="78"/>
      <c r="ALU185" s="78"/>
      <c r="ALV185" s="78"/>
      <c r="ALW185" s="78"/>
      <c r="ALX185" s="78"/>
      <c r="ALY185" s="78"/>
      <c r="ALZ185" s="78"/>
      <c r="AMA185" s="78"/>
      <c r="AMB185" s="78"/>
      <c r="AMC185" s="78"/>
      <c r="AMD185" s="78"/>
      <c r="AME185" s="78"/>
      <c r="AMF185" s="78"/>
      <c r="AMG185" s="78"/>
      <c r="AMH185" s="78"/>
      <c r="AMI185" s="78"/>
      <c r="AMJ185" s="78"/>
    </row>
    <row r="186" spans="1:1024" s="80" customFormat="1" outlineLevel="1" x14ac:dyDescent="0.2">
      <c r="A186" s="149" t="s">
        <v>926</v>
      </c>
      <c r="B186" s="150" t="s">
        <v>824</v>
      </c>
      <c r="C186" s="150" t="s">
        <v>14</v>
      </c>
      <c r="D186" s="152" t="s">
        <v>823</v>
      </c>
      <c r="E186" s="81" t="s">
        <v>94</v>
      </c>
      <c r="F186" s="94">
        <v>3</v>
      </c>
      <c r="G186" s="547">
        <v>0</v>
      </c>
      <c r="H186" s="83">
        <f t="shared" si="49"/>
        <v>0</v>
      </c>
      <c r="I186" s="199">
        <f t="shared" si="50"/>
        <v>0</v>
      </c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  <c r="IT186" s="78"/>
      <c r="IU186" s="78"/>
      <c r="IV186" s="78"/>
      <c r="IW186" s="78"/>
      <c r="IX186" s="78"/>
      <c r="IY186" s="78"/>
      <c r="IZ186" s="78"/>
      <c r="JA186" s="78"/>
      <c r="JB186" s="78"/>
      <c r="JC186" s="78"/>
      <c r="JD186" s="78"/>
      <c r="JE186" s="78"/>
      <c r="JF186" s="78"/>
      <c r="JG186" s="78"/>
      <c r="JH186" s="78"/>
      <c r="JI186" s="78"/>
      <c r="JJ186" s="78"/>
      <c r="JK186" s="78"/>
      <c r="JL186" s="78"/>
      <c r="JM186" s="78"/>
      <c r="JN186" s="78"/>
      <c r="JO186" s="78"/>
      <c r="JP186" s="78"/>
      <c r="JQ186" s="78"/>
      <c r="JR186" s="78"/>
      <c r="JS186" s="78"/>
      <c r="JT186" s="78"/>
      <c r="JU186" s="78"/>
      <c r="JV186" s="78"/>
      <c r="JW186" s="78"/>
      <c r="JX186" s="78"/>
      <c r="JY186" s="78"/>
      <c r="JZ186" s="78"/>
      <c r="KA186" s="78"/>
      <c r="KB186" s="78"/>
      <c r="KC186" s="78"/>
      <c r="KD186" s="78"/>
      <c r="KE186" s="78"/>
      <c r="KF186" s="78"/>
      <c r="KG186" s="78"/>
      <c r="KH186" s="78"/>
      <c r="KI186" s="78"/>
      <c r="KJ186" s="78"/>
      <c r="KK186" s="78"/>
      <c r="KL186" s="78"/>
      <c r="KM186" s="78"/>
      <c r="KN186" s="78"/>
      <c r="KO186" s="78"/>
      <c r="KP186" s="78"/>
      <c r="KQ186" s="78"/>
      <c r="KR186" s="78"/>
      <c r="KS186" s="78"/>
      <c r="KT186" s="78"/>
      <c r="KU186" s="78"/>
      <c r="KV186" s="78"/>
      <c r="KW186" s="78"/>
      <c r="KX186" s="78"/>
      <c r="KY186" s="78"/>
      <c r="KZ186" s="78"/>
      <c r="LA186" s="78"/>
      <c r="LB186" s="78"/>
      <c r="LC186" s="78"/>
      <c r="LD186" s="78"/>
      <c r="LE186" s="78"/>
      <c r="LF186" s="78"/>
      <c r="LG186" s="78"/>
      <c r="LH186" s="78"/>
      <c r="LI186" s="78"/>
      <c r="LJ186" s="78"/>
      <c r="LK186" s="78"/>
      <c r="LL186" s="78"/>
      <c r="LM186" s="78"/>
      <c r="LN186" s="78"/>
      <c r="LO186" s="78"/>
      <c r="LP186" s="78"/>
      <c r="LQ186" s="78"/>
      <c r="LR186" s="78"/>
      <c r="LS186" s="78"/>
      <c r="LT186" s="78"/>
      <c r="LU186" s="78"/>
      <c r="LV186" s="78"/>
      <c r="LW186" s="78"/>
      <c r="LX186" s="78"/>
      <c r="LY186" s="78"/>
      <c r="LZ186" s="78"/>
      <c r="MA186" s="78"/>
      <c r="MB186" s="78"/>
      <c r="MC186" s="78"/>
      <c r="MD186" s="78"/>
      <c r="ME186" s="78"/>
      <c r="MF186" s="78"/>
      <c r="MG186" s="78"/>
      <c r="MH186" s="78"/>
      <c r="MI186" s="78"/>
      <c r="MJ186" s="78"/>
      <c r="MK186" s="78"/>
      <c r="ML186" s="78"/>
      <c r="MM186" s="78"/>
      <c r="MN186" s="78"/>
      <c r="MO186" s="78"/>
      <c r="MP186" s="78"/>
      <c r="MQ186" s="78"/>
      <c r="MR186" s="78"/>
      <c r="MS186" s="78"/>
      <c r="MT186" s="78"/>
      <c r="MU186" s="78"/>
      <c r="MV186" s="78"/>
      <c r="MW186" s="78"/>
      <c r="MX186" s="78"/>
      <c r="MY186" s="78"/>
      <c r="MZ186" s="78"/>
      <c r="NA186" s="78"/>
      <c r="NB186" s="78"/>
      <c r="NC186" s="78"/>
      <c r="ND186" s="78"/>
      <c r="NE186" s="78"/>
      <c r="NF186" s="78"/>
      <c r="NG186" s="78"/>
      <c r="NH186" s="78"/>
      <c r="NI186" s="78"/>
      <c r="NJ186" s="78"/>
      <c r="NK186" s="78"/>
      <c r="NL186" s="78"/>
      <c r="NM186" s="78"/>
      <c r="NN186" s="78"/>
      <c r="NO186" s="78"/>
      <c r="NP186" s="78"/>
      <c r="NQ186" s="78"/>
      <c r="NR186" s="78"/>
      <c r="NS186" s="78"/>
      <c r="NT186" s="78"/>
      <c r="NU186" s="78"/>
      <c r="NV186" s="78"/>
      <c r="NW186" s="78"/>
      <c r="NX186" s="78"/>
      <c r="NY186" s="78"/>
      <c r="NZ186" s="78"/>
      <c r="OA186" s="78"/>
      <c r="OB186" s="78"/>
      <c r="OC186" s="78"/>
      <c r="OD186" s="78"/>
      <c r="OE186" s="78"/>
      <c r="OF186" s="78"/>
      <c r="OG186" s="78"/>
      <c r="OH186" s="78"/>
      <c r="OI186" s="78"/>
      <c r="OJ186" s="78"/>
      <c r="OK186" s="78"/>
      <c r="OL186" s="78"/>
      <c r="OM186" s="78"/>
      <c r="ON186" s="78"/>
      <c r="OO186" s="78"/>
      <c r="OP186" s="78"/>
      <c r="OQ186" s="78"/>
      <c r="OR186" s="78"/>
      <c r="OS186" s="78"/>
      <c r="OT186" s="78"/>
      <c r="OU186" s="78"/>
      <c r="OV186" s="78"/>
      <c r="OW186" s="78"/>
      <c r="OX186" s="78"/>
      <c r="OY186" s="78"/>
      <c r="OZ186" s="78"/>
      <c r="PA186" s="78"/>
      <c r="PB186" s="78"/>
      <c r="PC186" s="78"/>
      <c r="PD186" s="78"/>
      <c r="PE186" s="78"/>
      <c r="PF186" s="78"/>
      <c r="PG186" s="78"/>
      <c r="PH186" s="78"/>
      <c r="PI186" s="78"/>
      <c r="PJ186" s="78"/>
      <c r="PK186" s="78"/>
      <c r="PL186" s="78"/>
      <c r="PM186" s="78"/>
      <c r="PN186" s="78"/>
      <c r="PO186" s="78"/>
      <c r="PP186" s="78"/>
      <c r="PQ186" s="78"/>
      <c r="PR186" s="78"/>
      <c r="PS186" s="78"/>
      <c r="PT186" s="78"/>
      <c r="PU186" s="78"/>
      <c r="PV186" s="78"/>
      <c r="PW186" s="78"/>
      <c r="PX186" s="78"/>
      <c r="PY186" s="78"/>
      <c r="PZ186" s="78"/>
      <c r="QA186" s="78"/>
      <c r="QB186" s="78"/>
      <c r="QC186" s="78"/>
      <c r="QD186" s="78"/>
      <c r="QE186" s="78"/>
      <c r="QF186" s="78"/>
      <c r="QG186" s="78"/>
      <c r="QH186" s="78"/>
      <c r="QI186" s="78"/>
      <c r="QJ186" s="78"/>
      <c r="QK186" s="78"/>
      <c r="QL186" s="78"/>
      <c r="QM186" s="78"/>
      <c r="QN186" s="78"/>
      <c r="QO186" s="78"/>
      <c r="QP186" s="78"/>
      <c r="QQ186" s="78"/>
      <c r="QR186" s="78"/>
      <c r="QS186" s="78"/>
      <c r="QT186" s="78"/>
      <c r="QU186" s="78"/>
      <c r="QV186" s="78"/>
      <c r="QW186" s="78"/>
      <c r="QX186" s="78"/>
      <c r="QY186" s="78"/>
      <c r="QZ186" s="78"/>
      <c r="RA186" s="78"/>
      <c r="RB186" s="78"/>
      <c r="RC186" s="78"/>
      <c r="RD186" s="78"/>
      <c r="RE186" s="78"/>
      <c r="RF186" s="78"/>
      <c r="RG186" s="78"/>
      <c r="RH186" s="78"/>
      <c r="RI186" s="78"/>
      <c r="RJ186" s="78"/>
      <c r="RK186" s="78"/>
      <c r="RL186" s="78"/>
      <c r="RM186" s="78"/>
      <c r="RN186" s="78"/>
      <c r="RO186" s="78"/>
      <c r="RP186" s="78"/>
      <c r="RQ186" s="78"/>
      <c r="RR186" s="78"/>
      <c r="RS186" s="78"/>
      <c r="RT186" s="78"/>
      <c r="RU186" s="78"/>
      <c r="RV186" s="78"/>
      <c r="RW186" s="78"/>
      <c r="RX186" s="78"/>
      <c r="RY186" s="78"/>
      <c r="RZ186" s="78"/>
      <c r="SA186" s="78"/>
      <c r="SB186" s="78"/>
      <c r="SC186" s="78"/>
      <c r="SD186" s="78"/>
      <c r="SE186" s="78"/>
      <c r="SF186" s="78"/>
      <c r="SG186" s="78"/>
      <c r="SH186" s="78"/>
      <c r="SI186" s="78"/>
      <c r="SJ186" s="78"/>
      <c r="SK186" s="78"/>
      <c r="SL186" s="78"/>
      <c r="SM186" s="78"/>
      <c r="SN186" s="78"/>
      <c r="SO186" s="78"/>
      <c r="SP186" s="78"/>
      <c r="SQ186" s="78"/>
      <c r="SR186" s="78"/>
      <c r="SS186" s="78"/>
      <c r="ST186" s="78"/>
      <c r="SU186" s="78"/>
      <c r="SV186" s="78"/>
      <c r="SW186" s="78"/>
      <c r="SX186" s="78"/>
      <c r="SY186" s="78"/>
      <c r="SZ186" s="78"/>
      <c r="TA186" s="78"/>
      <c r="TB186" s="78"/>
      <c r="TC186" s="78"/>
      <c r="TD186" s="78"/>
      <c r="TE186" s="78"/>
      <c r="TF186" s="78"/>
      <c r="TG186" s="78"/>
      <c r="TH186" s="78"/>
      <c r="TI186" s="78"/>
      <c r="TJ186" s="78"/>
      <c r="TK186" s="78"/>
      <c r="TL186" s="78"/>
      <c r="TM186" s="78"/>
      <c r="TN186" s="78"/>
      <c r="TO186" s="78"/>
      <c r="TP186" s="78"/>
      <c r="TQ186" s="78"/>
      <c r="TR186" s="78"/>
      <c r="TS186" s="78"/>
      <c r="TT186" s="78"/>
      <c r="TU186" s="78"/>
      <c r="TV186" s="78"/>
      <c r="TW186" s="78"/>
      <c r="TX186" s="78"/>
      <c r="TY186" s="78"/>
      <c r="TZ186" s="78"/>
      <c r="UA186" s="78"/>
      <c r="UB186" s="78"/>
      <c r="UC186" s="78"/>
      <c r="UD186" s="78"/>
      <c r="UE186" s="78"/>
      <c r="UF186" s="78"/>
      <c r="UG186" s="78"/>
      <c r="UH186" s="78"/>
      <c r="UI186" s="78"/>
      <c r="UJ186" s="78"/>
      <c r="UK186" s="78"/>
      <c r="UL186" s="78"/>
      <c r="UM186" s="78"/>
      <c r="UN186" s="78"/>
      <c r="UO186" s="78"/>
      <c r="UP186" s="78"/>
      <c r="UQ186" s="78"/>
      <c r="UR186" s="78"/>
      <c r="US186" s="78"/>
      <c r="UT186" s="78"/>
      <c r="UU186" s="78"/>
      <c r="UV186" s="78"/>
      <c r="UW186" s="78"/>
      <c r="UX186" s="78"/>
      <c r="UY186" s="78"/>
      <c r="UZ186" s="78"/>
      <c r="VA186" s="78"/>
      <c r="VB186" s="78"/>
      <c r="VC186" s="78"/>
      <c r="VD186" s="78"/>
      <c r="VE186" s="78"/>
      <c r="VF186" s="78"/>
      <c r="VG186" s="78"/>
      <c r="VH186" s="78"/>
      <c r="VI186" s="78"/>
      <c r="VJ186" s="78"/>
      <c r="VK186" s="78"/>
      <c r="VL186" s="78"/>
      <c r="VM186" s="78"/>
      <c r="VN186" s="78"/>
      <c r="VO186" s="78"/>
      <c r="VP186" s="78"/>
      <c r="VQ186" s="78"/>
      <c r="VR186" s="78"/>
      <c r="VS186" s="78"/>
      <c r="VT186" s="78"/>
      <c r="VU186" s="78"/>
      <c r="VV186" s="78"/>
      <c r="VW186" s="78"/>
      <c r="VX186" s="78"/>
      <c r="VY186" s="78"/>
      <c r="VZ186" s="78"/>
      <c r="WA186" s="78"/>
      <c r="WB186" s="78"/>
      <c r="WC186" s="78"/>
      <c r="WD186" s="78"/>
      <c r="WE186" s="78"/>
      <c r="WF186" s="78"/>
      <c r="WG186" s="78"/>
      <c r="WH186" s="78"/>
      <c r="WI186" s="78"/>
      <c r="WJ186" s="78"/>
      <c r="WK186" s="78"/>
      <c r="WL186" s="78"/>
      <c r="WM186" s="78"/>
      <c r="WN186" s="78"/>
      <c r="WO186" s="78"/>
      <c r="WP186" s="78"/>
      <c r="WQ186" s="78"/>
      <c r="WR186" s="78"/>
      <c r="WS186" s="78"/>
      <c r="WT186" s="78"/>
      <c r="WU186" s="78"/>
      <c r="WV186" s="78"/>
      <c r="WW186" s="78"/>
      <c r="WX186" s="78"/>
      <c r="WY186" s="78"/>
      <c r="WZ186" s="78"/>
      <c r="XA186" s="78"/>
      <c r="XB186" s="78"/>
      <c r="XC186" s="78"/>
      <c r="XD186" s="78"/>
      <c r="XE186" s="78"/>
      <c r="XF186" s="78"/>
      <c r="XG186" s="78"/>
      <c r="XH186" s="78"/>
      <c r="XI186" s="78"/>
      <c r="XJ186" s="78"/>
      <c r="XK186" s="78"/>
      <c r="XL186" s="78"/>
      <c r="XM186" s="78"/>
      <c r="XN186" s="78"/>
      <c r="XO186" s="78"/>
      <c r="XP186" s="78"/>
      <c r="XQ186" s="78"/>
      <c r="XR186" s="78"/>
      <c r="XS186" s="78"/>
      <c r="XT186" s="78"/>
      <c r="XU186" s="78"/>
      <c r="XV186" s="78"/>
      <c r="XW186" s="78"/>
      <c r="XX186" s="78"/>
      <c r="XY186" s="78"/>
      <c r="XZ186" s="78"/>
      <c r="YA186" s="78"/>
      <c r="YB186" s="78"/>
      <c r="YC186" s="78"/>
      <c r="YD186" s="78"/>
      <c r="YE186" s="78"/>
      <c r="YF186" s="78"/>
      <c r="YG186" s="78"/>
      <c r="YH186" s="78"/>
      <c r="YI186" s="78"/>
      <c r="YJ186" s="78"/>
      <c r="YK186" s="78"/>
      <c r="YL186" s="78"/>
      <c r="YM186" s="78"/>
      <c r="YN186" s="78"/>
      <c r="YO186" s="78"/>
      <c r="YP186" s="78"/>
      <c r="YQ186" s="78"/>
      <c r="YR186" s="78"/>
      <c r="YS186" s="78"/>
      <c r="YT186" s="78"/>
      <c r="YU186" s="78"/>
      <c r="YV186" s="78"/>
      <c r="YW186" s="78"/>
      <c r="YX186" s="78"/>
      <c r="YY186" s="78"/>
      <c r="YZ186" s="78"/>
      <c r="ZA186" s="78"/>
      <c r="ZB186" s="78"/>
      <c r="ZC186" s="78"/>
      <c r="ZD186" s="78"/>
      <c r="ZE186" s="78"/>
      <c r="ZF186" s="78"/>
      <c r="ZG186" s="78"/>
      <c r="ZH186" s="78"/>
      <c r="ZI186" s="78"/>
      <c r="ZJ186" s="78"/>
      <c r="ZK186" s="78"/>
      <c r="ZL186" s="78"/>
      <c r="ZM186" s="78"/>
      <c r="ZN186" s="78"/>
      <c r="ZO186" s="78"/>
      <c r="ZP186" s="78"/>
      <c r="ZQ186" s="78"/>
      <c r="ZR186" s="78"/>
      <c r="ZS186" s="78"/>
      <c r="ZT186" s="78"/>
      <c r="ZU186" s="78"/>
      <c r="ZV186" s="78"/>
      <c r="ZW186" s="78"/>
      <c r="ZX186" s="78"/>
      <c r="ZY186" s="78"/>
      <c r="ZZ186" s="78"/>
      <c r="AAA186" s="78"/>
      <c r="AAB186" s="78"/>
      <c r="AAC186" s="78"/>
      <c r="AAD186" s="78"/>
      <c r="AAE186" s="78"/>
      <c r="AAF186" s="78"/>
      <c r="AAG186" s="78"/>
      <c r="AAH186" s="78"/>
      <c r="AAI186" s="78"/>
      <c r="AAJ186" s="78"/>
      <c r="AAK186" s="78"/>
      <c r="AAL186" s="78"/>
      <c r="AAM186" s="78"/>
      <c r="AAN186" s="78"/>
      <c r="AAO186" s="78"/>
      <c r="AAP186" s="78"/>
      <c r="AAQ186" s="78"/>
      <c r="AAR186" s="78"/>
      <c r="AAS186" s="78"/>
      <c r="AAT186" s="78"/>
      <c r="AAU186" s="78"/>
      <c r="AAV186" s="78"/>
      <c r="AAW186" s="78"/>
      <c r="AAX186" s="78"/>
      <c r="AAY186" s="78"/>
      <c r="AAZ186" s="78"/>
      <c r="ABA186" s="78"/>
      <c r="ABB186" s="78"/>
      <c r="ABC186" s="78"/>
      <c r="ABD186" s="78"/>
      <c r="ABE186" s="78"/>
      <c r="ABF186" s="78"/>
      <c r="ABG186" s="78"/>
      <c r="ABH186" s="78"/>
      <c r="ABI186" s="78"/>
      <c r="ABJ186" s="78"/>
      <c r="ABK186" s="78"/>
      <c r="ABL186" s="78"/>
      <c r="ABM186" s="78"/>
      <c r="ABN186" s="78"/>
      <c r="ABO186" s="78"/>
      <c r="ABP186" s="78"/>
      <c r="ABQ186" s="78"/>
      <c r="ABR186" s="78"/>
      <c r="ABS186" s="78"/>
      <c r="ABT186" s="78"/>
      <c r="ABU186" s="78"/>
      <c r="ABV186" s="78"/>
      <c r="ABW186" s="78"/>
      <c r="ABX186" s="78"/>
      <c r="ABY186" s="78"/>
      <c r="ABZ186" s="78"/>
      <c r="ACA186" s="78"/>
      <c r="ACB186" s="78"/>
      <c r="ACC186" s="78"/>
      <c r="ACD186" s="78"/>
      <c r="ACE186" s="78"/>
      <c r="ACF186" s="78"/>
      <c r="ACG186" s="78"/>
      <c r="ACH186" s="78"/>
      <c r="ACI186" s="78"/>
      <c r="ACJ186" s="78"/>
      <c r="ACK186" s="78"/>
      <c r="ACL186" s="78"/>
      <c r="ACM186" s="78"/>
      <c r="ACN186" s="78"/>
      <c r="ACO186" s="78"/>
      <c r="ACP186" s="78"/>
      <c r="ACQ186" s="78"/>
      <c r="ACR186" s="78"/>
      <c r="ACS186" s="78"/>
      <c r="ACT186" s="78"/>
      <c r="ACU186" s="78"/>
      <c r="ACV186" s="78"/>
      <c r="ACW186" s="78"/>
      <c r="ACX186" s="78"/>
      <c r="ACY186" s="78"/>
      <c r="ACZ186" s="78"/>
      <c r="ADA186" s="78"/>
      <c r="ADB186" s="78"/>
      <c r="ADC186" s="78"/>
      <c r="ADD186" s="78"/>
      <c r="ADE186" s="78"/>
      <c r="ADF186" s="78"/>
      <c r="ADG186" s="78"/>
      <c r="ADH186" s="78"/>
      <c r="ADI186" s="78"/>
      <c r="ADJ186" s="78"/>
      <c r="ADK186" s="78"/>
      <c r="ADL186" s="78"/>
      <c r="ADM186" s="78"/>
      <c r="ADN186" s="78"/>
      <c r="ADO186" s="78"/>
      <c r="ADP186" s="78"/>
      <c r="ADQ186" s="78"/>
      <c r="ADR186" s="78"/>
      <c r="ADS186" s="78"/>
      <c r="ADT186" s="78"/>
      <c r="ADU186" s="78"/>
      <c r="ADV186" s="78"/>
      <c r="ADW186" s="78"/>
      <c r="ADX186" s="78"/>
      <c r="ADY186" s="78"/>
      <c r="ADZ186" s="78"/>
      <c r="AEA186" s="78"/>
      <c r="AEB186" s="78"/>
      <c r="AEC186" s="78"/>
      <c r="AED186" s="78"/>
      <c r="AEE186" s="78"/>
      <c r="AEF186" s="78"/>
      <c r="AEG186" s="78"/>
      <c r="AEH186" s="78"/>
      <c r="AEI186" s="78"/>
      <c r="AEJ186" s="78"/>
      <c r="AEK186" s="78"/>
      <c r="AEL186" s="78"/>
      <c r="AEM186" s="78"/>
      <c r="AEN186" s="78"/>
      <c r="AEO186" s="78"/>
      <c r="AEP186" s="78"/>
      <c r="AEQ186" s="78"/>
      <c r="AER186" s="78"/>
      <c r="AES186" s="78"/>
      <c r="AET186" s="78"/>
      <c r="AEU186" s="78"/>
      <c r="AEV186" s="78"/>
      <c r="AEW186" s="78"/>
      <c r="AEX186" s="78"/>
      <c r="AEY186" s="78"/>
      <c r="AEZ186" s="78"/>
      <c r="AFA186" s="78"/>
      <c r="AFB186" s="78"/>
      <c r="AFC186" s="78"/>
      <c r="AFD186" s="78"/>
      <c r="AFE186" s="78"/>
      <c r="AFF186" s="78"/>
      <c r="AFG186" s="78"/>
      <c r="AFH186" s="78"/>
      <c r="AFI186" s="78"/>
      <c r="AFJ186" s="78"/>
      <c r="AFK186" s="78"/>
      <c r="AFL186" s="78"/>
      <c r="AFM186" s="78"/>
      <c r="AFN186" s="78"/>
      <c r="AFO186" s="78"/>
      <c r="AFP186" s="78"/>
      <c r="AFQ186" s="78"/>
      <c r="AFR186" s="78"/>
      <c r="AFS186" s="78"/>
      <c r="AFT186" s="78"/>
      <c r="AFU186" s="78"/>
      <c r="AFV186" s="78"/>
      <c r="AFW186" s="78"/>
      <c r="AFX186" s="78"/>
      <c r="AFY186" s="78"/>
      <c r="AFZ186" s="78"/>
      <c r="AGA186" s="78"/>
      <c r="AGB186" s="78"/>
      <c r="AGC186" s="78"/>
      <c r="AGD186" s="78"/>
      <c r="AGE186" s="78"/>
      <c r="AGF186" s="78"/>
      <c r="AGG186" s="78"/>
      <c r="AGH186" s="78"/>
      <c r="AGI186" s="78"/>
      <c r="AGJ186" s="78"/>
      <c r="AGK186" s="78"/>
      <c r="AGL186" s="78"/>
      <c r="AGM186" s="78"/>
      <c r="AGN186" s="78"/>
      <c r="AGO186" s="78"/>
      <c r="AGP186" s="78"/>
      <c r="AGQ186" s="78"/>
      <c r="AGR186" s="78"/>
      <c r="AGS186" s="78"/>
      <c r="AGT186" s="78"/>
      <c r="AGU186" s="78"/>
      <c r="AGV186" s="78"/>
      <c r="AGW186" s="78"/>
      <c r="AGX186" s="78"/>
      <c r="AGY186" s="78"/>
      <c r="AGZ186" s="78"/>
      <c r="AHA186" s="78"/>
      <c r="AHB186" s="78"/>
      <c r="AHC186" s="78"/>
      <c r="AHD186" s="78"/>
      <c r="AHE186" s="78"/>
      <c r="AHF186" s="78"/>
      <c r="AHG186" s="78"/>
      <c r="AHH186" s="78"/>
      <c r="AHI186" s="78"/>
      <c r="AHJ186" s="78"/>
      <c r="AHK186" s="78"/>
      <c r="AHL186" s="78"/>
      <c r="AHM186" s="78"/>
      <c r="AHN186" s="78"/>
      <c r="AHO186" s="78"/>
      <c r="AHP186" s="78"/>
      <c r="AHQ186" s="78"/>
      <c r="AHR186" s="78"/>
      <c r="AHS186" s="78"/>
      <c r="AHT186" s="78"/>
      <c r="AHU186" s="78"/>
      <c r="AHV186" s="78"/>
      <c r="AHW186" s="78"/>
      <c r="AHX186" s="78"/>
      <c r="AHY186" s="78"/>
      <c r="AHZ186" s="78"/>
      <c r="AIA186" s="78"/>
      <c r="AIB186" s="78"/>
      <c r="AIC186" s="78"/>
      <c r="AID186" s="78"/>
      <c r="AIE186" s="78"/>
      <c r="AIF186" s="78"/>
      <c r="AIG186" s="78"/>
      <c r="AIH186" s="78"/>
      <c r="AII186" s="78"/>
      <c r="AIJ186" s="78"/>
      <c r="AIK186" s="78"/>
      <c r="AIL186" s="78"/>
      <c r="AIM186" s="78"/>
      <c r="AIN186" s="78"/>
      <c r="AIO186" s="78"/>
      <c r="AIP186" s="78"/>
      <c r="AIQ186" s="78"/>
      <c r="AIR186" s="78"/>
      <c r="AIS186" s="78"/>
      <c r="AIT186" s="78"/>
      <c r="AIU186" s="78"/>
      <c r="AIV186" s="78"/>
      <c r="AIW186" s="78"/>
      <c r="AIX186" s="78"/>
      <c r="AIY186" s="78"/>
      <c r="AIZ186" s="78"/>
      <c r="AJA186" s="78"/>
      <c r="AJB186" s="78"/>
      <c r="AJC186" s="78"/>
      <c r="AJD186" s="78"/>
      <c r="AJE186" s="78"/>
      <c r="AJF186" s="78"/>
      <c r="AJG186" s="78"/>
      <c r="AJH186" s="78"/>
      <c r="AJI186" s="78"/>
      <c r="AJJ186" s="78"/>
      <c r="AJK186" s="78"/>
      <c r="AJL186" s="78"/>
      <c r="AJM186" s="78"/>
      <c r="AJN186" s="78"/>
      <c r="AJO186" s="78"/>
      <c r="AJP186" s="78"/>
      <c r="AJQ186" s="78"/>
      <c r="AJR186" s="78"/>
      <c r="AJS186" s="78"/>
      <c r="AJT186" s="78"/>
      <c r="AJU186" s="78"/>
      <c r="AJV186" s="78"/>
      <c r="AJW186" s="78"/>
      <c r="AJX186" s="78"/>
      <c r="AJY186" s="78"/>
      <c r="AJZ186" s="78"/>
      <c r="AKA186" s="78"/>
      <c r="AKB186" s="78"/>
      <c r="AKC186" s="78"/>
      <c r="AKD186" s="78"/>
      <c r="AKE186" s="78"/>
      <c r="AKF186" s="78"/>
      <c r="AKG186" s="78"/>
      <c r="AKH186" s="78"/>
      <c r="AKI186" s="78"/>
      <c r="AKJ186" s="78"/>
      <c r="AKK186" s="78"/>
      <c r="AKL186" s="78"/>
      <c r="AKM186" s="78"/>
      <c r="AKN186" s="78"/>
      <c r="AKO186" s="78"/>
      <c r="AKP186" s="78"/>
      <c r="AKQ186" s="78"/>
      <c r="AKR186" s="78"/>
      <c r="AKS186" s="78"/>
      <c r="AKT186" s="78"/>
      <c r="AKU186" s="78"/>
      <c r="AKV186" s="78"/>
      <c r="AKW186" s="78"/>
      <c r="AKX186" s="78"/>
      <c r="AKY186" s="78"/>
      <c r="AKZ186" s="78"/>
      <c r="ALA186" s="78"/>
      <c r="ALB186" s="78"/>
      <c r="ALC186" s="78"/>
      <c r="ALD186" s="78"/>
      <c r="ALE186" s="78"/>
      <c r="ALF186" s="78"/>
      <c r="ALG186" s="78"/>
      <c r="ALH186" s="78"/>
      <c r="ALI186" s="78"/>
      <c r="ALJ186" s="78"/>
      <c r="ALK186" s="78"/>
      <c r="ALL186" s="78"/>
      <c r="ALM186" s="78"/>
      <c r="ALN186" s="78"/>
      <c r="ALO186" s="78"/>
      <c r="ALP186" s="78"/>
      <c r="ALQ186" s="78"/>
      <c r="ALR186" s="78"/>
      <c r="ALS186" s="78"/>
      <c r="ALT186" s="78"/>
      <c r="ALU186" s="78"/>
      <c r="ALV186" s="78"/>
      <c r="ALW186" s="78"/>
      <c r="ALX186" s="78"/>
      <c r="ALY186" s="78"/>
      <c r="ALZ186" s="78"/>
      <c r="AMA186" s="78"/>
      <c r="AMB186" s="78"/>
      <c r="AMC186" s="78"/>
      <c r="AMD186" s="78"/>
      <c r="AME186" s="78"/>
      <c r="AMF186" s="78"/>
      <c r="AMG186" s="78"/>
      <c r="AMH186" s="78"/>
      <c r="AMI186" s="78"/>
      <c r="AMJ186" s="78"/>
    </row>
    <row r="187" spans="1:1024" s="80" customFormat="1" ht="25.5" outlineLevel="1" x14ac:dyDescent="0.2">
      <c r="A187" s="149" t="s">
        <v>927</v>
      </c>
      <c r="B187" s="150" t="s">
        <v>83</v>
      </c>
      <c r="C187" s="150" t="s">
        <v>14</v>
      </c>
      <c r="D187" s="152" t="s">
        <v>176</v>
      </c>
      <c r="E187" s="81" t="s">
        <v>94</v>
      </c>
      <c r="F187" s="94">
        <v>5</v>
      </c>
      <c r="G187" s="547">
        <v>0</v>
      </c>
      <c r="H187" s="83">
        <f t="shared" si="49"/>
        <v>0</v>
      </c>
      <c r="I187" s="199">
        <f t="shared" si="50"/>
        <v>0</v>
      </c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  <c r="IT187" s="78"/>
      <c r="IU187" s="78"/>
      <c r="IV187" s="78"/>
      <c r="IW187" s="78"/>
      <c r="IX187" s="78"/>
      <c r="IY187" s="78"/>
      <c r="IZ187" s="78"/>
      <c r="JA187" s="78"/>
      <c r="JB187" s="78"/>
      <c r="JC187" s="78"/>
      <c r="JD187" s="78"/>
      <c r="JE187" s="78"/>
      <c r="JF187" s="78"/>
      <c r="JG187" s="78"/>
      <c r="JH187" s="78"/>
      <c r="JI187" s="78"/>
      <c r="JJ187" s="78"/>
      <c r="JK187" s="78"/>
      <c r="JL187" s="78"/>
      <c r="JM187" s="78"/>
      <c r="JN187" s="78"/>
      <c r="JO187" s="78"/>
      <c r="JP187" s="78"/>
      <c r="JQ187" s="78"/>
      <c r="JR187" s="78"/>
      <c r="JS187" s="78"/>
      <c r="JT187" s="78"/>
      <c r="JU187" s="78"/>
      <c r="JV187" s="78"/>
      <c r="JW187" s="78"/>
      <c r="JX187" s="78"/>
      <c r="JY187" s="78"/>
      <c r="JZ187" s="78"/>
      <c r="KA187" s="78"/>
      <c r="KB187" s="78"/>
      <c r="KC187" s="78"/>
      <c r="KD187" s="78"/>
      <c r="KE187" s="78"/>
      <c r="KF187" s="78"/>
      <c r="KG187" s="78"/>
      <c r="KH187" s="78"/>
      <c r="KI187" s="78"/>
      <c r="KJ187" s="78"/>
      <c r="KK187" s="78"/>
      <c r="KL187" s="78"/>
      <c r="KM187" s="78"/>
      <c r="KN187" s="78"/>
      <c r="KO187" s="78"/>
      <c r="KP187" s="78"/>
      <c r="KQ187" s="78"/>
      <c r="KR187" s="78"/>
      <c r="KS187" s="78"/>
      <c r="KT187" s="78"/>
      <c r="KU187" s="78"/>
      <c r="KV187" s="78"/>
      <c r="KW187" s="78"/>
      <c r="KX187" s="78"/>
      <c r="KY187" s="78"/>
      <c r="KZ187" s="78"/>
      <c r="LA187" s="78"/>
      <c r="LB187" s="78"/>
      <c r="LC187" s="78"/>
      <c r="LD187" s="78"/>
      <c r="LE187" s="78"/>
      <c r="LF187" s="78"/>
      <c r="LG187" s="78"/>
      <c r="LH187" s="78"/>
      <c r="LI187" s="78"/>
      <c r="LJ187" s="78"/>
      <c r="LK187" s="78"/>
      <c r="LL187" s="78"/>
      <c r="LM187" s="78"/>
      <c r="LN187" s="78"/>
      <c r="LO187" s="78"/>
      <c r="LP187" s="78"/>
      <c r="LQ187" s="78"/>
      <c r="LR187" s="78"/>
      <c r="LS187" s="78"/>
      <c r="LT187" s="78"/>
      <c r="LU187" s="78"/>
      <c r="LV187" s="78"/>
      <c r="LW187" s="78"/>
      <c r="LX187" s="78"/>
      <c r="LY187" s="78"/>
      <c r="LZ187" s="78"/>
      <c r="MA187" s="78"/>
      <c r="MB187" s="78"/>
      <c r="MC187" s="78"/>
      <c r="MD187" s="78"/>
      <c r="ME187" s="78"/>
      <c r="MF187" s="78"/>
      <c r="MG187" s="78"/>
      <c r="MH187" s="78"/>
      <c r="MI187" s="78"/>
      <c r="MJ187" s="78"/>
      <c r="MK187" s="78"/>
      <c r="ML187" s="78"/>
      <c r="MM187" s="78"/>
      <c r="MN187" s="78"/>
      <c r="MO187" s="78"/>
      <c r="MP187" s="78"/>
      <c r="MQ187" s="78"/>
      <c r="MR187" s="78"/>
      <c r="MS187" s="78"/>
      <c r="MT187" s="78"/>
      <c r="MU187" s="78"/>
      <c r="MV187" s="78"/>
      <c r="MW187" s="78"/>
      <c r="MX187" s="78"/>
      <c r="MY187" s="78"/>
      <c r="MZ187" s="78"/>
      <c r="NA187" s="78"/>
      <c r="NB187" s="78"/>
      <c r="NC187" s="78"/>
      <c r="ND187" s="78"/>
      <c r="NE187" s="78"/>
      <c r="NF187" s="78"/>
      <c r="NG187" s="78"/>
      <c r="NH187" s="78"/>
      <c r="NI187" s="78"/>
      <c r="NJ187" s="78"/>
      <c r="NK187" s="78"/>
      <c r="NL187" s="78"/>
      <c r="NM187" s="78"/>
      <c r="NN187" s="78"/>
      <c r="NO187" s="78"/>
      <c r="NP187" s="78"/>
      <c r="NQ187" s="78"/>
      <c r="NR187" s="78"/>
      <c r="NS187" s="78"/>
      <c r="NT187" s="78"/>
      <c r="NU187" s="78"/>
      <c r="NV187" s="78"/>
      <c r="NW187" s="78"/>
      <c r="NX187" s="78"/>
      <c r="NY187" s="78"/>
      <c r="NZ187" s="78"/>
      <c r="OA187" s="78"/>
      <c r="OB187" s="78"/>
      <c r="OC187" s="78"/>
      <c r="OD187" s="78"/>
      <c r="OE187" s="78"/>
      <c r="OF187" s="78"/>
      <c r="OG187" s="78"/>
      <c r="OH187" s="78"/>
      <c r="OI187" s="78"/>
      <c r="OJ187" s="78"/>
      <c r="OK187" s="78"/>
      <c r="OL187" s="78"/>
      <c r="OM187" s="78"/>
      <c r="ON187" s="78"/>
      <c r="OO187" s="78"/>
      <c r="OP187" s="78"/>
      <c r="OQ187" s="78"/>
      <c r="OR187" s="78"/>
      <c r="OS187" s="78"/>
      <c r="OT187" s="78"/>
      <c r="OU187" s="78"/>
      <c r="OV187" s="78"/>
      <c r="OW187" s="78"/>
      <c r="OX187" s="78"/>
      <c r="OY187" s="78"/>
      <c r="OZ187" s="78"/>
      <c r="PA187" s="78"/>
      <c r="PB187" s="78"/>
      <c r="PC187" s="78"/>
      <c r="PD187" s="78"/>
      <c r="PE187" s="78"/>
      <c r="PF187" s="78"/>
      <c r="PG187" s="78"/>
      <c r="PH187" s="78"/>
      <c r="PI187" s="78"/>
      <c r="PJ187" s="78"/>
      <c r="PK187" s="78"/>
      <c r="PL187" s="78"/>
      <c r="PM187" s="78"/>
      <c r="PN187" s="78"/>
      <c r="PO187" s="78"/>
      <c r="PP187" s="78"/>
      <c r="PQ187" s="78"/>
      <c r="PR187" s="78"/>
      <c r="PS187" s="78"/>
      <c r="PT187" s="78"/>
      <c r="PU187" s="78"/>
      <c r="PV187" s="78"/>
      <c r="PW187" s="78"/>
      <c r="PX187" s="78"/>
      <c r="PY187" s="78"/>
      <c r="PZ187" s="78"/>
      <c r="QA187" s="78"/>
      <c r="QB187" s="78"/>
      <c r="QC187" s="78"/>
      <c r="QD187" s="78"/>
      <c r="QE187" s="78"/>
      <c r="QF187" s="78"/>
      <c r="QG187" s="78"/>
      <c r="QH187" s="78"/>
      <c r="QI187" s="78"/>
      <c r="QJ187" s="78"/>
      <c r="QK187" s="78"/>
      <c r="QL187" s="78"/>
      <c r="QM187" s="78"/>
      <c r="QN187" s="78"/>
      <c r="QO187" s="78"/>
      <c r="QP187" s="78"/>
      <c r="QQ187" s="78"/>
      <c r="QR187" s="78"/>
      <c r="QS187" s="78"/>
      <c r="QT187" s="78"/>
      <c r="QU187" s="78"/>
      <c r="QV187" s="78"/>
      <c r="QW187" s="78"/>
      <c r="QX187" s="78"/>
      <c r="QY187" s="78"/>
      <c r="QZ187" s="78"/>
      <c r="RA187" s="78"/>
      <c r="RB187" s="78"/>
      <c r="RC187" s="78"/>
      <c r="RD187" s="78"/>
      <c r="RE187" s="78"/>
      <c r="RF187" s="78"/>
      <c r="RG187" s="78"/>
      <c r="RH187" s="78"/>
      <c r="RI187" s="78"/>
      <c r="RJ187" s="78"/>
      <c r="RK187" s="78"/>
      <c r="RL187" s="78"/>
      <c r="RM187" s="78"/>
      <c r="RN187" s="78"/>
      <c r="RO187" s="78"/>
      <c r="RP187" s="78"/>
      <c r="RQ187" s="78"/>
      <c r="RR187" s="78"/>
      <c r="RS187" s="78"/>
      <c r="RT187" s="78"/>
      <c r="RU187" s="78"/>
      <c r="RV187" s="78"/>
      <c r="RW187" s="78"/>
      <c r="RX187" s="78"/>
      <c r="RY187" s="78"/>
      <c r="RZ187" s="78"/>
      <c r="SA187" s="78"/>
      <c r="SB187" s="78"/>
      <c r="SC187" s="78"/>
      <c r="SD187" s="78"/>
      <c r="SE187" s="78"/>
      <c r="SF187" s="78"/>
      <c r="SG187" s="78"/>
      <c r="SH187" s="78"/>
      <c r="SI187" s="78"/>
      <c r="SJ187" s="78"/>
      <c r="SK187" s="78"/>
      <c r="SL187" s="78"/>
      <c r="SM187" s="78"/>
      <c r="SN187" s="78"/>
      <c r="SO187" s="78"/>
      <c r="SP187" s="78"/>
      <c r="SQ187" s="78"/>
      <c r="SR187" s="78"/>
      <c r="SS187" s="78"/>
      <c r="ST187" s="78"/>
      <c r="SU187" s="78"/>
      <c r="SV187" s="78"/>
      <c r="SW187" s="78"/>
      <c r="SX187" s="78"/>
      <c r="SY187" s="78"/>
      <c r="SZ187" s="78"/>
      <c r="TA187" s="78"/>
      <c r="TB187" s="78"/>
      <c r="TC187" s="78"/>
      <c r="TD187" s="78"/>
      <c r="TE187" s="78"/>
      <c r="TF187" s="78"/>
      <c r="TG187" s="78"/>
      <c r="TH187" s="78"/>
      <c r="TI187" s="78"/>
      <c r="TJ187" s="78"/>
      <c r="TK187" s="78"/>
      <c r="TL187" s="78"/>
      <c r="TM187" s="78"/>
      <c r="TN187" s="78"/>
      <c r="TO187" s="78"/>
      <c r="TP187" s="78"/>
      <c r="TQ187" s="78"/>
      <c r="TR187" s="78"/>
      <c r="TS187" s="78"/>
      <c r="TT187" s="78"/>
      <c r="TU187" s="78"/>
      <c r="TV187" s="78"/>
      <c r="TW187" s="78"/>
      <c r="TX187" s="78"/>
      <c r="TY187" s="78"/>
      <c r="TZ187" s="78"/>
      <c r="UA187" s="78"/>
      <c r="UB187" s="78"/>
      <c r="UC187" s="78"/>
      <c r="UD187" s="78"/>
      <c r="UE187" s="78"/>
      <c r="UF187" s="78"/>
      <c r="UG187" s="78"/>
      <c r="UH187" s="78"/>
      <c r="UI187" s="78"/>
      <c r="UJ187" s="78"/>
      <c r="UK187" s="78"/>
      <c r="UL187" s="78"/>
      <c r="UM187" s="78"/>
      <c r="UN187" s="78"/>
      <c r="UO187" s="78"/>
      <c r="UP187" s="78"/>
      <c r="UQ187" s="78"/>
      <c r="UR187" s="78"/>
      <c r="US187" s="78"/>
      <c r="UT187" s="78"/>
      <c r="UU187" s="78"/>
      <c r="UV187" s="78"/>
      <c r="UW187" s="78"/>
      <c r="UX187" s="78"/>
      <c r="UY187" s="78"/>
      <c r="UZ187" s="78"/>
      <c r="VA187" s="78"/>
      <c r="VB187" s="78"/>
      <c r="VC187" s="78"/>
      <c r="VD187" s="78"/>
      <c r="VE187" s="78"/>
      <c r="VF187" s="78"/>
      <c r="VG187" s="78"/>
      <c r="VH187" s="78"/>
      <c r="VI187" s="78"/>
      <c r="VJ187" s="78"/>
      <c r="VK187" s="78"/>
      <c r="VL187" s="78"/>
      <c r="VM187" s="78"/>
      <c r="VN187" s="78"/>
      <c r="VO187" s="78"/>
      <c r="VP187" s="78"/>
      <c r="VQ187" s="78"/>
      <c r="VR187" s="78"/>
      <c r="VS187" s="78"/>
      <c r="VT187" s="78"/>
      <c r="VU187" s="78"/>
      <c r="VV187" s="78"/>
      <c r="VW187" s="78"/>
      <c r="VX187" s="78"/>
      <c r="VY187" s="78"/>
      <c r="VZ187" s="78"/>
      <c r="WA187" s="78"/>
      <c r="WB187" s="78"/>
      <c r="WC187" s="78"/>
      <c r="WD187" s="78"/>
      <c r="WE187" s="78"/>
      <c r="WF187" s="78"/>
      <c r="WG187" s="78"/>
      <c r="WH187" s="78"/>
      <c r="WI187" s="78"/>
      <c r="WJ187" s="78"/>
      <c r="WK187" s="78"/>
      <c r="WL187" s="78"/>
      <c r="WM187" s="78"/>
      <c r="WN187" s="78"/>
      <c r="WO187" s="78"/>
      <c r="WP187" s="78"/>
      <c r="WQ187" s="78"/>
      <c r="WR187" s="78"/>
      <c r="WS187" s="78"/>
      <c r="WT187" s="78"/>
      <c r="WU187" s="78"/>
      <c r="WV187" s="78"/>
      <c r="WW187" s="78"/>
      <c r="WX187" s="78"/>
      <c r="WY187" s="78"/>
      <c r="WZ187" s="78"/>
      <c r="XA187" s="78"/>
      <c r="XB187" s="78"/>
      <c r="XC187" s="78"/>
      <c r="XD187" s="78"/>
      <c r="XE187" s="78"/>
      <c r="XF187" s="78"/>
      <c r="XG187" s="78"/>
      <c r="XH187" s="78"/>
      <c r="XI187" s="78"/>
      <c r="XJ187" s="78"/>
      <c r="XK187" s="78"/>
      <c r="XL187" s="78"/>
      <c r="XM187" s="78"/>
      <c r="XN187" s="78"/>
      <c r="XO187" s="78"/>
      <c r="XP187" s="78"/>
      <c r="XQ187" s="78"/>
      <c r="XR187" s="78"/>
      <c r="XS187" s="78"/>
      <c r="XT187" s="78"/>
      <c r="XU187" s="78"/>
      <c r="XV187" s="78"/>
      <c r="XW187" s="78"/>
      <c r="XX187" s="78"/>
      <c r="XY187" s="78"/>
      <c r="XZ187" s="78"/>
      <c r="YA187" s="78"/>
      <c r="YB187" s="78"/>
      <c r="YC187" s="78"/>
      <c r="YD187" s="78"/>
      <c r="YE187" s="78"/>
      <c r="YF187" s="78"/>
      <c r="YG187" s="78"/>
      <c r="YH187" s="78"/>
      <c r="YI187" s="78"/>
      <c r="YJ187" s="78"/>
      <c r="YK187" s="78"/>
      <c r="YL187" s="78"/>
      <c r="YM187" s="78"/>
      <c r="YN187" s="78"/>
      <c r="YO187" s="78"/>
      <c r="YP187" s="78"/>
      <c r="YQ187" s="78"/>
      <c r="YR187" s="78"/>
      <c r="YS187" s="78"/>
      <c r="YT187" s="78"/>
      <c r="YU187" s="78"/>
      <c r="YV187" s="78"/>
      <c r="YW187" s="78"/>
      <c r="YX187" s="78"/>
      <c r="YY187" s="78"/>
      <c r="YZ187" s="78"/>
      <c r="ZA187" s="78"/>
      <c r="ZB187" s="78"/>
      <c r="ZC187" s="78"/>
      <c r="ZD187" s="78"/>
      <c r="ZE187" s="78"/>
      <c r="ZF187" s="78"/>
      <c r="ZG187" s="78"/>
      <c r="ZH187" s="78"/>
      <c r="ZI187" s="78"/>
      <c r="ZJ187" s="78"/>
      <c r="ZK187" s="78"/>
      <c r="ZL187" s="78"/>
      <c r="ZM187" s="78"/>
      <c r="ZN187" s="78"/>
      <c r="ZO187" s="78"/>
      <c r="ZP187" s="78"/>
      <c r="ZQ187" s="78"/>
      <c r="ZR187" s="78"/>
      <c r="ZS187" s="78"/>
      <c r="ZT187" s="78"/>
      <c r="ZU187" s="78"/>
      <c r="ZV187" s="78"/>
      <c r="ZW187" s="78"/>
      <c r="ZX187" s="78"/>
      <c r="ZY187" s="78"/>
      <c r="ZZ187" s="78"/>
      <c r="AAA187" s="78"/>
      <c r="AAB187" s="78"/>
      <c r="AAC187" s="78"/>
      <c r="AAD187" s="78"/>
      <c r="AAE187" s="78"/>
      <c r="AAF187" s="78"/>
      <c r="AAG187" s="78"/>
      <c r="AAH187" s="78"/>
      <c r="AAI187" s="78"/>
      <c r="AAJ187" s="78"/>
      <c r="AAK187" s="78"/>
      <c r="AAL187" s="78"/>
      <c r="AAM187" s="78"/>
      <c r="AAN187" s="78"/>
      <c r="AAO187" s="78"/>
      <c r="AAP187" s="78"/>
      <c r="AAQ187" s="78"/>
      <c r="AAR187" s="78"/>
      <c r="AAS187" s="78"/>
      <c r="AAT187" s="78"/>
      <c r="AAU187" s="78"/>
      <c r="AAV187" s="78"/>
      <c r="AAW187" s="78"/>
      <c r="AAX187" s="78"/>
      <c r="AAY187" s="78"/>
      <c r="AAZ187" s="78"/>
      <c r="ABA187" s="78"/>
      <c r="ABB187" s="78"/>
      <c r="ABC187" s="78"/>
      <c r="ABD187" s="78"/>
      <c r="ABE187" s="78"/>
      <c r="ABF187" s="78"/>
      <c r="ABG187" s="78"/>
      <c r="ABH187" s="78"/>
      <c r="ABI187" s="78"/>
      <c r="ABJ187" s="78"/>
      <c r="ABK187" s="78"/>
      <c r="ABL187" s="78"/>
      <c r="ABM187" s="78"/>
      <c r="ABN187" s="78"/>
      <c r="ABO187" s="78"/>
      <c r="ABP187" s="78"/>
      <c r="ABQ187" s="78"/>
      <c r="ABR187" s="78"/>
      <c r="ABS187" s="78"/>
      <c r="ABT187" s="78"/>
      <c r="ABU187" s="78"/>
      <c r="ABV187" s="78"/>
      <c r="ABW187" s="78"/>
      <c r="ABX187" s="78"/>
      <c r="ABY187" s="78"/>
      <c r="ABZ187" s="78"/>
      <c r="ACA187" s="78"/>
      <c r="ACB187" s="78"/>
      <c r="ACC187" s="78"/>
      <c r="ACD187" s="78"/>
      <c r="ACE187" s="78"/>
      <c r="ACF187" s="78"/>
      <c r="ACG187" s="78"/>
      <c r="ACH187" s="78"/>
      <c r="ACI187" s="78"/>
      <c r="ACJ187" s="78"/>
      <c r="ACK187" s="78"/>
      <c r="ACL187" s="78"/>
      <c r="ACM187" s="78"/>
      <c r="ACN187" s="78"/>
      <c r="ACO187" s="78"/>
      <c r="ACP187" s="78"/>
      <c r="ACQ187" s="78"/>
      <c r="ACR187" s="78"/>
      <c r="ACS187" s="78"/>
      <c r="ACT187" s="78"/>
      <c r="ACU187" s="78"/>
      <c r="ACV187" s="78"/>
      <c r="ACW187" s="78"/>
      <c r="ACX187" s="78"/>
      <c r="ACY187" s="78"/>
      <c r="ACZ187" s="78"/>
      <c r="ADA187" s="78"/>
      <c r="ADB187" s="78"/>
      <c r="ADC187" s="78"/>
      <c r="ADD187" s="78"/>
      <c r="ADE187" s="78"/>
      <c r="ADF187" s="78"/>
      <c r="ADG187" s="78"/>
      <c r="ADH187" s="78"/>
      <c r="ADI187" s="78"/>
      <c r="ADJ187" s="78"/>
      <c r="ADK187" s="78"/>
      <c r="ADL187" s="78"/>
      <c r="ADM187" s="78"/>
      <c r="ADN187" s="78"/>
      <c r="ADO187" s="78"/>
      <c r="ADP187" s="78"/>
      <c r="ADQ187" s="78"/>
      <c r="ADR187" s="78"/>
      <c r="ADS187" s="78"/>
      <c r="ADT187" s="78"/>
      <c r="ADU187" s="78"/>
      <c r="ADV187" s="78"/>
      <c r="ADW187" s="78"/>
      <c r="ADX187" s="78"/>
      <c r="ADY187" s="78"/>
      <c r="ADZ187" s="78"/>
      <c r="AEA187" s="78"/>
      <c r="AEB187" s="78"/>
      <c r="AEC187" s="78"/>
      <c r="AED187" s="78"/>
      <c r="AEE187" s="78"/>
      <c r="AEF187" s="78"/>
      <c r="AEG187" s="78"/>
      <c r="AEH187" s="78"/>
      <c r="AEI187" s="78"/>
      <c r="AEJ187" s="78"/>
      <c r="AEK187" s="78"/>
      <c r="AEL187" s="78"/>
      <c r="AEM187" s="78"/>
      <c r="AEN187" s="78"/>
      <c r="AEO187" s="78"/>
      <c r="AEP187" s="78"/>
      <c r="AEQ187" s="78"/>
      <c r="AER187" s="78"/>
      <c r="AES187" s="78"/>
      <c r="AET187" s="78"/>
      <c r="AEU187" s="78"/>
      <c r="AEV187" s="78"/>
      <c r="AEW187" s="78"/>
      <c r="AEX187" s="78"/>
      <c r="AEY187" s="78"/>
      <c r="AEZ187" s="78"/>
      <c r="AFA187" s="78"/>
      <c r="AFB187" s="78"/>
      <c r="AFC187" s="78"/>
      <c r="AFD187" s="78"/>
      <c r="AFE187" s="78"/>
      <c r="AFF187" s="78"/>
      <c r="AFG187" s="78"/>
      <c r="AFH187" s="78"/>
      <c r="AFI187" s="78"/>
      <c r="AFJ187" s="78"/>
      <c r="AFK187" s="78"/>
      <c r="AFL187" s="78"/>
      <c r="AFM187" s="78"/>
      <c r="AFN187" s="78"/>
      <c r="AFO187" s="78"/>
      <c r="AFP187" s="78"/>
      <c r="AFQ187" s="78"/>
      <c r="AFR187" s="78"/>
      <c r="AFS187" s="78"/>
      <c r="AFT187" s="78"/>
      <c r="AFU187" s="78"/>
      <c r="AFV187" s="78"/>
      <c r="AFW187" s="78"/>
      <c r="AFX187" s="78"/>
      <c r="AFY187" s="78"/>
      <c r="AFZ187" s="78"/>
      <c r="AGA187" s="78"/>
      <c r="AGB187" s="78"/>
      <c r="AGC187" s="78"/>
      <c r="AGD187" s="78"/>
      <c r="AGE187" s="78"/>
      <c r="AGF187" s="78"/>
      <c r="AGG187" s="78"/>
      <c r="AGH187" s="78"/>
      <c r="AGI187" s="78"/>
      <c r="AGJ187" s="78"/>
      <c r="AGK187" s="78"/>
      <c r="AGL187" s="78"/>
      <c r="AGM187" s="78"/>
      <c r="AGN187" s="78"/>
      <c r="AGO187" s="78"/>
      <c r="AGP187" s="78"/>
      <c r="AGQ187" s="78"/>
      <c r="AGR187" s="78"/>
      <c r="AGS187" s="78"/>
      <c r="AGT187" s="78"/>
      <c r="AGU187" s="78"/>
      <c r="AGV187" s="78"/>
      <c r="AGW187" s="78"/>
      <c r="AGX187" s="78"/>
      <c r="AGY187" s="78"/>
      <c r="AGZ187" s="78"/>
      <c r="AHA187" s="78"/>
      <c r="AHB187" s="78"/>
      <c r="AHC187" s="78"/>
      <c r="AHD187" s="78"/>
      <c r="AHE187" s="78"/>
      <c r="AHF187" s="78"/>
      <c r="AHG187" s="78"/>
      <c r="AHH187" s="78"/>
      <c r="AHI187" s="78"/>
      <c r="AHJ187" s="78"/>
      <c r="AHK187" s="78"/>
      <c r="AHL187" s="78"/>
      <c r="AHM187" s="78"/>
      <c r="AHN187" s="78"/>
      <c r="AHO187" s="78"/>
      <c r="AHP187" s="78"/>
      <c r="AHQ187" s="78"/>
      <c r="AHR187" s="78"/>
      <c r="AHS187" s="78"/>
      <c r="AHT187" s="78"/>
      <c r="AHU187" s="78"/>
      <c r="AHV187" s="78"/>
      <c r="AHW187" s="78"/>
      <c r="AHX187" s="78"/>
      <c r="AHY187" s="78"/>
      <c r="AHZ187" s="78"/>
      <c r="AIA187" s="78"/>
      <c r="AIB187" s="78"/>
      <c r="AIC187" s="78"/>
      <c r="AID187" s="78"/>
      <c r="AIE187" s="78"/>
      <c r="AIF187" s="78"/>
      <c r="AIG187" s="78"/>
      <c r="AIH187" s="78"/>
      <c r="AII187" s="78"/>
      <c r="AIJ187" s="78"/>
      <c r="AIK187" s="78"/>
      <c r="AIL187" s="78"/>
      <c r="AIM187" s="78"/>
      <c r="AIN187" s="78"/>
      <c r="AIO187" s="78"/>
      <c r="AIP187" s="78"/>
      <c r="AIQ187" s="78"/>
      <c r="AIR187" s="78"/>
      <c r="AIS187" s="78"/>
      <c r="AIT187" s="78"/>
      <c r="AIU187" s="78"/>
      <c r="AIV187" s="78"/>
      <c r="AIW187" s="78"/>
      <c r="AIX187" s="78"/>
      <c r="AIY187" s="78"/>
      <c r="AIZ187" s="78"/>
      <c r="AJA187" s="78"/>
      <c r="AJB187" s="78"/>
      <c r="AJC187" s="78"/>
      <c r="AJD187" s="78"/>
      <c r="AJE187" s="78"/>
      <c r="AJF187" s="78"/>
      <c r="AJG187" s="78"/>
      <c r="AJH187" s="78"/>
      <c r="AJI187" s="78"/>
      <c r="AJJ187" s="78"/>
      <c r="AJK187" s="78"/>
      <c r="AJL187" s="78"/>
      <c r="AJM187" s="78"/>
      <c r="AJN187" s="78"/>
      <c r="AJO187" s="78"/>
      <c r="AJP187" s="78"/>
      <c r="AJQ187" s="78"/>
      <c r="AJR187" s="78"/>
      <c r="AJS187" s="78"/>
      <c r="AJT187" s="78"/>
      <c r="AJU187" s="78"/>
      <c r="AJV187" s="78"/>
      <c r="AJW187" s="78"/>
      <c r="AJX187" s="78"/>
      <c r="AJY187" s="78"/>
      <c r="AJZ187" s="78"/>
      <c r="AKA187" s="78"/>
      <c r="AKB187" s="78"/>
      <c r="AKC187" s="78"/>
      <c r="AKD187" s="78"/>
      <c r="AKE187" s="78"/>
      <c r="AKF187" s="78"/>
      <c r="AKG187" s="78"/>
      <c r="AKH187" s="78"/>
      <c r="AKI187" s="78"/>
      <c r="AKJ187" s="78"/>
      <c r="AKK187" s="78"/>
      <c r="AKL187" s="78"/>
      <c r="AKM187" s="78"/>
      <c r="AKN187" s="78"/>
      <c r="AKO187" s="78"/>
      <c r="AKP187" s="78"/>
      <c r="AKQ187" s="78"/>
      <c r="AKR187" s="78"/>
      <c r="AKS187" s="78"/>
      <c r="AKT187" s="78"/>
      <c r="AKU187" s="78"/>
      <c r="AKV187" s="78"/>
      <c r="AKW187" s="78"/>
      <c r="AKX187" s="78"/>
      <c r="AKY187" s="78"/>
      <c r="AKZ187" s="78"/>
      <c r="ALA187" s="78"/>
      <c r="ALB187" s="78"/>
      <c r="ALC187" s="78"/>
      <c r="ALD187" s="78"/>
      <c r="ALE187" s="78"/>
      <c r="ALF187" s="78"/>
      <c r="ALG187" s="78"/>
      <c r="ALH187" s="78"/>
      <c r="ALI187" s="78"/>
      <c r="ALJ187" s="78"/>
      <c r="ALK187" s="78"/>
      <c r="ALL187" s="78"/>
      <c r="ALM187" s="78"/>
      <c r="ALN187" s="78"/>
      <c r="ALO187" s="78"/>
      <c r="ALP187" s="78"/>
      <c r="ALQ187" s="78"/>
      <c r="ALR187" s="78"/>
      <c r="ALS187" s="78"/>
      <c r="ALT187" s="78"/>
      <c r="ALU187" s="78"/>
      <c r="ALV187" s="78"/>
      <c r="ALW187" s="78"/>
      <c r="ALX187" s="78"/>
      <c r="ALY187" s="78"/>
      <c r="ALZ187" s="78"/>
      <c r="AMA187" s="78"/>
      <c r="AMB187" s="78"/>
      <c r="AMC187" s="78"/>
      <c r="AMD187" s="78"/>
      <c r="AME187" s="78"/>
      <c r="AMF187" s="78"/>
      <c r="AMG187" s="78"/>
      <c r="AMH187" s="78"/>
      <c r="AMI187" s="78"/>
      <c r="AMJ187" s="78"/>
    </row>
    <row r="188" spans="1:1024" s="80" customFormat="1" ht="46.5" customHeight="1" outlineLevel="1" x14ac:dyDescent="0.2">
      <c r="A188" s="149" t="s">
        <v>928</v>
      </c>
      <c r="B188" s="151">
        <v>92701</v>
      </c>
      <c r="C188" s="150" t="s">
        <v>17</v>
      </c>
      <c r="D188" s="152" t="s">
        <v>177</v>
      </c>
      <c r="E188" s="81" t="s">
        <v>94</v>
      </c>
      <c r="F188" s="94">
        <v>6</v>
      </c>
      <c r="G188" s="547">
        <v>0</v>
      </c>
      <c r="H188" s="83">
        <f t="shared" si="49"/>
        <v>0</v>
      </c>
      <c r="I188" s="199">
        <f t="shared" ref="I188:I213" si="51">(F188*H188)</f>
        <v>0</v>
      </c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  <c r="IT188" s="78"/>
      <c r="IU188" s="78"/>
      <c r="IV188" s="78"/>
      <c r="IW188" s="78"/>
      <c r="IX188" s="78"/>
      <c r="IY188" s="78"/>
      <c r="IZ188" s="78"/>
      <c r="JA188" s="78"/>
      <c r="JB188" s="78"/>
      <c r="JC188" s="78"/>
      <c r="JD188" s="78"/>
      <c r="JE188" s="78"/>
      <c r="JF188" s="78"/>
      <c r="JG188" s="78"/>
      <c r="JH188" s="78"/>
      <c r="JI188" s="78"/>
      <c r="JJ188" s="78"/>
      <c r="JK188" s="78"/>
      <c r="JL188" s="78"/>
      <c r="JM188" s="78"/>
      <c r="JN188" s="78"/>
      <c r="JO188" s="78"/>
      <c r="JP188" s="78"/>
      <c r="JQ188" s="78"/>
      <c r="JR188" s="78"/>
      <c r="JS188" s="78"/>
      <c r="JT188" s="78"/>
      <c r="JU188" s="78"/>
      <c r="JV188" s="78"/>
      <c r="JW188" s="78"/>
      <c r="JX188" s="78"/>
      <c r="JY188" s="78"/>
      <c r="JZ188" s="78"/>
      <c r="KA188" s="78"/>
      <c r="KB188" s="78"/>
      <c r="KC188" s="78"/>
      <c r="KD188" s="78"/>
      <c r="KE188" s="78"/>
      <c r="KF188" s="78"/>
      <c r="KG188" s="78"/>
      <c r="KH188" s="78"/>
      <c r="KI188" s="78"/>
      <c r="KJ188" s="78"/>
      <c r="KK188" s="78"/>
      <c r="KL188" s="78"/>
      <c r="KM188" s="78"/>
      <c r="KN188" s="78"/>
      <c r="KO188" s="78"/>
      <c r="KP188" s="78"/>
      <c r="KQ188" s="78"/>
      <c r="KR188" s="78"/>
      <c r="KS188" s="78"/>
      <c r="KT188" s="78"/>
      <c r="KU188" s="78"/>
      <c r="KV188" s="78"/>
      <c r="KW188" s="78"/>
      <c r="KX188" s="78"/>
      <c r="KY188" s="78"/>
      <c r="KZ188" s="78"/>
      <c r="LA188" s="78"/>
      <c r="LB188" s="78"/>
      <c r="LC188" s="78"/>
      <c r="LD188" s="78"/>
      <c r="LE188" s="78"/>
      <c r="LF188" s="78"/>
      <c r="LG188" s="78"/>
      <c r="LH188" s="78"/>
      <c r="LI188" s="78"/>
      <c r="LJ188" s="78"/>
      <c r="LK188" s="78"/>
      <c r="LL188" s="78"/>
      <c r="LM188" s="78"/>
      <c r="LN188" s="78"/>
      <c r="LO188" s="78"/>
      <c r="LP188" s="78"/>
      <c r="LQ188" s="78"/>
      <c r="LR188" s="78"/>
      <c r="LS188" s="78"/>
      <c r="LT188" s="78"/>
      <c r="LU188" s="78"/>
      <c r="LV188" s="78"/>
      <c r="LW188" s="78"/>
      <c r="LX188" s="78"/>
      <c r="LY188" s="78"/>
      <c r="LZ188" s="78"/>
      <c r="MA188" s="78"/>
      <c r="MB188" s="78"/>
      <c r="MC188" s="78"/>
      <c r="MD188" s="78"/>
      <c r="ME188" s="78"/>
      <c r="MF188" s="78"/>
      <c r="MG188" s="78"/>
      <c r="MH188" s="78"/>
      <c r="MI188" s="78"/>
      <c r="MJ188" s="78"/>
      <c r="MK188" s="78"/>
      <c r="ML188" s="78"/>
      <c r="MM188" s="78"/>
      <c r="MN188" s="78"/>
      <c r="MO188" s="78"/>
      <c r="MP188" s="78"/>
      <c r="MQ188" s="78"/>
      <c r="MR188" s="78"/>
      <c r="MS188" s="78"/>
      <c r="MT188" s="78"/>
      <c r="MU188" s="78"/>
      <c r="MV188" s="78"/>
      <c r="MW188" s="78"/>
      <c r="MX188" s="78"/>
      <c r="MY188" s="78"/>
      <c r="MZ188" s="78"/>
      <c r="NA188" s="78"/>
      <c r="NB188" s="78"/>
      <c r="NC188" s="78"/>
      <c r="ND188" s="78"/>
      <c r="NE188" s="78"/>
      <c r="NF188" s="78"/>
      <c r="NG188" s="78"/>
      <c r="NH188" s="78"/>
      <c r="NI188" s="78"/>
      <c r="NJ188" s="78"/>
      <c r="NK188" s="78"/>
      <c r="NL188" s="78"/>
      <c r="NM188" s="78"/>
      <c r="NN188" s="78"/>
      <c r="NO188" s="78"/>
      <c r="NP188" s="78"/>
      <c r="NQ188" s="78"/>
      <c r="NR188" s="78"/>
      <c r="NS188" s="78"/>
      <c r="NT188" s="78"/>
      <c r="NU188" s="78"/>
      <c r="NV188" s="78"/>
      <c r="NW188" s="78"/>
      <c r="NX188" s="78"/>
      <c r="NY188" s="78"/>
      <c r="NZ188" s="78"/>
      <c r="OA188" s="78"/>
      <c r="OB188" s="78"/>
      <c r="OC188" s="78"/>
      <c r="OD188" s="78"/>
      <c r="OE188" s="78"/>
      <c r="OF188" s="78"/>
      <c r="OG188" s="78"/>
      <c r="OH188" s="78"/>
      <c r="OI188" s="78"/>
      <c r="OJ188" s="78"/>
      <c r="OK188" s="78"/>
      <c r="OL188" s="78"/>
      <c r="OM188" s="78"/>
      <c r="ON188" s="78"/>
      <c r="OO188" s="78"/>
      <c r="OP188" s="78"/>
      <c r="OQ188" s="78"/>
      <c r="OR188" s="78"/>
      <c r="OS188" s="78"/>
      <c r="OT188" s="78"/>
      <c r="OU188" s="78"/>
      <c r="OV188" s="78"/>
      <c r="OW188" s="78"/>
      <c r="OX188" s="78"/>
      <c r="OY188" s="78"/>
      <c r="OZ188" s="78"/>
      <c r="PA188" s="78"/>
      <c r="PB188" s="78"/>
      <c r="PC188" s="78"/>
      <c r="PD188" s="78"/>
      <c r="PE188" s="78"/>
      <c r="PF188" s="78"/>
      <c r="PG188" s="78"/>
      <c r="PH188" s="78"/>
      <c r="PI188" s="78"/>
      <c r="PJ188" s="78"/>
      <c r="PK188" s="78"/>
      <c r="PL188" s="78"/>
      <c r="PM188" s="78"/>
      <c r="PN188" s="78"/>
      <c r="PO188" s="78"/>
      <c r="PP188" s="78"/>
      <c r="PQ188" s="78"/>
      <c r="PR188" s="78"/>
      <c r="PS188" s="78"/>
      <c r="PT188" s="78"/>
      <c r="PU188" s="78"/>
      <c r="PV188" s="78"/>
      <c r="PW188" s="78"/>
      <c r="PX188" s="78"/>
      <c r="PY188" s="78"/>
      <c r="PZ188" s="78"/>
      <c r="QA188" s="78"/>
      <c r="QB188" s="78"/>
      <c r="QC188" s="78"/>
      <c r="QD188" s="78"/>
      <c r="QE188" s="78"/>
      <c r="QF188" s="78"/>
      <c r="QG188" s="78"/>
      <c r="QH188" s="78"/>
      <c r="QI188" s="78"/>
      <c r="QJ188" s="78"/>
      <c r="QK188" s="78"/>
      <c r="QL188" s="78"/>
      <c r="QM188" s="78"/>
      <c r="QN188" s="78"/>
      <c r="QO188" s="78"/>
      <c r="QP188" s="78"/>
      <c r="QQ188" s="78"/>
      <c r="QR188" s="78"/>
      <c r="QS188" s="78"/>
      <c r="QT188" s="78"/>
      <c r="QU188" s="78"/>
      <c r="QV188" s="78"/>
      <c r="QW188" s="78"/>
      <c r="QX188" s="78"/>
      <c r="QY188" s="78"/>
      <c r="QZ188" s="78"/>
      <c r="RA188" s="78"/>
      <c r="RB188" s="78"/>
      <c r="RC188" s="78"/>
      <c r="RD188" s="78"/>
      <c r="RE188" s="78"/>
      <c r="RF188" s="78"/>
      <c r="RG188" s="78"/>
      <c r="RH188" s="78"/>
      <c r="RI188" s="78"/>
      <c r="RJ188" s="78"/>
      <c r="RK188" s="78"/>
      <c r="RL188" s="78"/>
      <c r="RM188" s="78"/>
      <c r="RN188" s="78"/>
      <c r="RO188" s="78"/>
      <c r="RP188" s="78"/>
      <c r="RQ188" s="78"/>
      <c r="RR188" s="78"/>
      <c r="RS188" s="78"/>
      <c r="RT188" s="78"/>
      <c r="RU188" s="78"/>
      <c r="RV188" s="78"/>
      <c r="RW188" s="78"/>
      <c r="RX188" s="78"/>
      <c r="RY188" s="78"/>
      <c r="RZ188" s="78"/>
      <c r="SA188" s="78"/>
      <c r="SB188" s="78"/>
      <c r="SC188" s="78"/>
      <c r="SD188" s="78"/>
      <c r="SE188" s="78"/>
      <c r="SF188" s="78"/>
      <c r="SG188" s="78"/>
      <c r="SH188" s="78"/>
      <c r="SI188" s="78"/>
      <c r="SJ188" s="78"/>
      <c r="SK188" s="78"/>
      <c r="SL188" s="78"/>
      <c r="SM188" s="78"/>
      <c r="SN188" s="78"/>
      <c r="SO188" s="78"/>
      <c r="SP188" s="78"/>
      <c r="SQ188" s="78"/>
      <c r="SR188" s="78"/>
      <c r="SS188" s="78"/>
      <c r="ST188" s="78"/>
      <c r="SU188" s="78"/>
      <c r="SV188" s="78"/>
      <c r="SW188" s="78"/>
      <c r="SX188" s="78"/>
      <c r="SY188" s="78"/>
      <c r="SZ188" s="78"/>
      <c r="TA188" s="78"/>
      <c r="TB188" s="78"/>
      <c r="TC188" s="78"/>
      <c r="TD188" s="78"/>
      <c r="TE188" s="78"/>
      <c r="TF188" s="78"/>
      <c r="TG188" s="78"/>
      <c r="TH188" s="78"/>
      <c r="TI188" s="78"/>
      <c r="TJ188" s="78"/>
      <c r="TK188" s="78"/>
      <c r="TL188" s="78"/>
      <c r="TM188" s="78"/>
      <c r="TN188" s="78"/>
      <c r="TO188" s="78"/>
      <c r="TP188" s="78"/>
      <c r="TQ188" s="78"/>
      <c r="TR188" s="78"/>
      <c r="TS188" s="78"/>
      <c r="TT188" s="78"/>
      <c r="TU188" s="78"/>
      <c r="TV188" s="78"/>
      <c r="TW188" s="78"/>
      <c r="TX188" s="78"/>
      <c r="TY188" s="78"/>
      <c r="TZ188" s="78"/>
      <c r="UA188" s="78"/>
      <c r="UB188" s="78"/>
      <c r="UC188" s="78"/>
      <c r="UD188" s="78"/>
      <c r="UE188" s="78"/>
      <c r="UF188" s="78"/>
      <c r="UG188" s="78"/>
      <c r="UH188" s="78"/>
      <c r="UI188" s="78"/>
      <c r="UJ188" s="78"/>
      <c r="UK188" s="78"/>
      <c r="UL188" s="78"/>
      <c r="UM188" s="78"/>
      <c r="UN188" s="78"/>
      <c r="UO188" s="78"/>
      <c r="UP188" s="78"/>
      <c r="UQ188" s="78"/>
      <c r="UR188" s="78"/>
      <c r="US188" s="78"/>
      <c r="UT188" s="78"/>
      <c r="UU188" s="78"/>
      <c r="UV188" s="78"/>
      <c r="UW188" s="78"/>
      <c r="UX188" s="78"/>
      <c r="UY188" s="78"/>
      <c r="UZ188" s="78"/>
      <c r="VA188" s="78"/>
      <c r="VB188" s="78"/>
      <c r="VC188" s="78"/>
      <c r="VD188" s="78"/>
      <c r="VE188" s="78"/>
      <c r="VF188" s="78"/>
      <c r="VG188" s="78"/>
      <c r="VH188" s="78"/>
      <c r="VI188" s="78"/>
      <c r="VJ188" s="78"/>
      <c r="VK188" s="78"/>
      <c r="VL188" s="78"/>
      <c r="VM188" s="78"/>
      <c r="VN188" s="78"/>
      <c r="VO188" s="78"/>
      <c r="VP188" s="78"/>
      <c r="VQ188" s="78"/>
      <c r="VR188" s="78"/>
      <c r="VS188" s="78"/>
      <c r="VT188" s="78"/>
      <c r="VU188" s="78"/>
      <c r="VV188" s="78"/>
      <c r="VW188" s="78"/>
      <c r="VX188" s="78"/>
      <c r="VY188" s="78"/>
      <c r="VZ188" s="78"/>
      <c r="WA188" s="78"/>
      <c r="WB188" s="78"/>
      <c r="WC188" s="78"/>
      <c r="WD188" s="78"/>
      <c r="WE188" s="78"/>
      <c r="WF188" s="78"/>
      <c r="WG188" s="78"/>
      <c r="WH188" s="78"/>
      <c r="WI188" s="78"/>
      <c r="WJ188" s="78"/>
      <c r="WK188" s="78"/>
      <c r="WL188" s="78"/>
      <c r="WM188" s="78"/>
      <c r="WN188" s="78"/>
      <c r="WO188" s="78"/>
      <c r="WP188" s="78"/>
      <c r="WQ188" s="78"/>
      <c r="WR188" s="78"/>
      <c r="WS188" s="78"/>
      <c r="WT188" s="78"/>
      <c r="WU188" s="78"/>
      <c r="WV188" s="78"/>
      <c r="WW188" s="78"/>
      <c r="WX188" s="78"/>
      <c r="WY188" s="78"/>
      <c r="WZ188" s="78"/>
      <c r="XA188" s="78"/>
      <c r="XB188" s="78"/>
      <c r="XC188" s="78"/>
      <c r="XD188" s="78"/>
      <c r="XE188" s="78"/>
      <c r="XF188" s="78"/>
      <c r="XG188" s="78"/>
      <c r="XH188" s="78"/>
      <c r="XI188" s="78"/>
      <c r="XJ188" s="78"/>
      <c r="XK188" s="78"/>
      <c r="XL188" s="78"/>
      <c r="XM188" s="78"/>
      <c r="XN188" s="78"/>
      <c r="XO188" s="78"/>
      <c r="XP188" s="78"/>
      <c r="XQ188" s="78"/>
      <c r="XR188" s="78"/>
      <c r="XS188" s="78"/>
      <c r="XT188" s="78"/>
      <c r="XU188" s="78"/>
      <c r="XV188" s="78"/>
      <c r="XW188" s="78"/>
      <c r="XX188" s="78"/>
      <c r="XY188" s="78"/>
      <c r="XZ188" s="78"/>
      <c r="YA188" s="78"/>
      <c r="YB188" s="78"/>
      <c r="YC188" s="78"/>
      <c r="YD188" s="78"/>
      <c r="YE188" s="78"/>
      <c r="YF188" s="78"/>
      <c r="YG188" s="78"/>
      <c r="YH188" s="78"/>
      <c r="YI188" s="78"/>
      <c r="YJ188" s="78"/>
      <c r="YK188" s="78"/>
      <c r="YL188" s="78"/>
      <c r="YM188" s="78"/>
      <c r="YN188" s="78"/>
      <c r="YO188" s="78"/>
      <c r="YP188" s="78"/>
      <c r="YQ188" s="78"/>
      <c r="YR188" s="78"/>
      <c r="YS188" s="78"/>
      <c r="YT188" s="78"/>
      <c r="YU188" s="78"/>
      <c r="YV188" s="78"/>
      <c r="YW188" s="78"/>
      <c r="YX188" s="78"/>
      <c r="YY188" s="78"/>
      <c r="YZ188" s="78"/>
      <c r="ZA188" s="78"/>
      <c r="ZB188" s="78"/>
      <c r="ZC188" s="78"/>
      <c r="ZD188" s="78"/>
      <c r="ZE188" s="78"/>
      <c r="ZF188" s="78"/>
      <c r="ZG188" s="78"/>
      <c r="ZH188" s="78"/>
      <c r="ZI188" s="78"/>
      <c r="ZJ188" s="78"/>
      <c r="ZK188" s="78"/>
      <c r="ZL188" s="78"/>
      <c r="ZM188" s="78"/>
      <c r="ZN188" s="78"/>
      <c r="ZO188" s="78"/>
      <c r="ZP188" s="78"/>
      <c r="ZQ188" s="78"/>
      <c r="ZR188" s="78"/>
      <c r="ZS188" s="78"/>
      <c r="ZT188" s="78"/>
      <c r="ZU188" s="78"/>
      <c r="ZV188" s="78"/>
      <c r="ZW188" s="78"/>
      <c r="ZX188" s="78"/>
      <c r="ZY188" s="78"/>
      <c r="ZZ188" s="78"/>
      <c r="AAA188" s="78"/>
      <c r="AAB188" s="78"/>
      <c r="AAC188" s="78"/>
      <c r="AAD188" s="78"/>
      <c r="AAE188" s="78"/>
      <c r="AAF188" s="78"/>
      <c r="AAG188" s="78"/>
      <c r="AAH188" s="78"/>
      <c r="AAI188" s="78"/>
      <c r="AAJ188" s="78"/>
      <c r="AAK188" s="78"/>
      <c r="AAL188" s="78"/>
      <c r="AAM188" s="78"/>
      <c r="AAN188" s="78"/>
      <c r="AAO188" s="78"/>
      <c r="AAP188" s="78"/>
      <c r="AAQ188" s="78"/>
      <c r="AAR188" s="78"/>
      <c r="AAS188" s="78"/>
      <c r="AAT188" s="78"/>
      <c r="AAU188" s="78"/>
      <c r="AAV188" s="78"/>
      <c r="AAW188" s="78"/>
      <c r="AAX188" s="78"/>
      <c r="AAY188" s="78"/>
      <c r="AAZ188" s="78"/>
      <c r="ABA188" s="78"/>
      <c r="ABB188" s="78"/>
      <c r="ABC188" s="78"/>
      <c r="ABD188" s="78"/>
      <c r="ABE188" s="78"/>
      <c r="ABF188" s="78"/>
      <c r="ABG188" s="78"/>
      <c r="ABH188" s="78"/>
      <c r="ABI188" s="78"/>
      <c r="ABJ188" s="78"/>
      <c r="ABK188" s="78"/>
      <c r="ABL188" s="78"/>
      <c r="ABM188" s="78"/>
      <c r="ABN188" s="78"/>
      <c r="ABO188" s="78"/>
      <c r="ABP188" s="78"/>
      <c r="ABQ188" s="78"/>
      <c r="ABR188" s="78"/>
      <c r="ABS188" s="78"/>
      <c r="ABT188" s="78"/>
      <c r="ABU188" s="78"/>
      <c r="ABV188" s="78"/>
      <c r="ABW188" s="78"/>
      <c r="ABX188" s="78"/>
      <c r="ABY188" s="78"/>
      <c r="ABZ188" s="78"/>
      <c r="ACA188" s="78"/>
      <c r="ACB188" s="78"/>
      <c r="ACC188" s="78"/>
      <c r="ACD188" s="78"/>
      <c r="ACE188" s="78"/>
      <c r="ACF188" s="78"/>
      <c r="ACG188" s="78"/>
      <c r="ACH188" s="78"/>
      <c r="ACI188" s="78"/>
      <c r="ACJ188" s="78"/>
      <c r="ACK188" s="78"/>
      <c r="ACL188" s="78"/>
      <c r="ACM188" s="78"/>
      <c r="ACN188" s="78"/>
      <c r="ACO188" s="78"/>
      <c r="ACP188" s="78"/>
      <c r="ACQ188" s="78"/>
      <c r="ACR188" s="78"/>
      <c r="ACS188" s="78"/>
      <c r="ACT188" s="78"/>
      <c r="ACU188" s="78"/>
      <c r="ACV188" s="78"/>
      <c r="ACW188" s="78"/>
      <c r="ACX188" s="78"/>
      <c r="ACY188" s="78"/>
      <c r="ACZ188" s="78"/>
      <c r="ADA188" s="78"/>
      <c r="ADB188" s="78"/>
      <c r="ADC188" s="78"/>
      <c r="ADD188" s="78"/>
      <c r="ADE188" s="78"/>
      <c r="ADF188" s="78"/>
      <c r="ADG188" s="78"/>
      <c r="ADH188" s="78"/>
      <c r="ADI188" s="78"/>
      <c r="ADJ188" s="78"/>
      <c r="ADK188" s="78"/>
      <c r="ADL188" s="78"/>
      <c r="ADM188" s="78"/>
      <c r="ADN188" s="78"/>
      <c r="ADO188" s="78"/>
      <c r="ADP188" s="78"/>
      <c r="ADQ188" s="78"/>
      <c r="ADR188" s="78"/>
      <c r="ADS188" s="78"/>
      <c r="ADT188" s="78"/>
      <c r="ADU188" s="78"/>
      <c r="ADV188" s="78"/>
      <c r="ADW188" s="78"/>
      <c r="ADX188" s="78"/>
      <c r="ADY188" s="78"/>
      <c r="ADZ188" s="78"/>
      <c r="AEA188" s="78"/>
      <c r="AEB188" s="78"/>
      <c r="AEC188" s="78"/>
      <c r="AED188" s="78"/>
      <c r="AEE188" s="78"/>
      <c r="AEF188" s="78"/>
      <c r="AEG188" s="78"/>
      <c r="AEH188" s="78"/>
      <c r="AEI188" s="78"/>
      <c r="AEJ188" s="78"/>
      <c r="AEK188" s="78"/>
      <c r="AEL188" s="78"/>
      <c r="AEM188" s="78"/>
      <c r="AEN188" s="78"/>
      <c r="AEO188" s="78"/>
      <c r="AEP188" s="78"/>
      <c r="AEQ188" s="78"/>
      <c r="AER188" s="78"/>
      <c r="AES188" s="78"/>
      <c r="AET188" s="78"/>
      <c r="AEU188" s="78"/>
      <c r="AEV188" s="78"/>
      <c r="AEW188" s="78"/>
      <c r="AEX188" s="78"/>
      <c r="AEY188" s="78"/>
      <c r="AEZ188" s="78"/>
      <c r="AFA188" s="78"/>
      <c r="AFB188" s="78"/>
      <c r="AFC188" s="78"/>
      <c r="AFD188" s="78"/>
      <c r="AFE188" s="78"/>
      <c r="AFF188" s="78"/>
      <c r="AFG188" s="78"/>
      <c r="AFH188" s="78"/>
      <c r="AFI188" s="78"/>
      <c r="AFJ188" s="78"/>
      <c r="AFK188" s="78"/>
      <c r="AFL188" s="78"/>
      <c r="AFM188" s="78"/>
      <c r="AFN188" s="78"/>
      <c r="AFO188" s="78"/>
      <c r="AFP188" s="78"/>
      <c r="AFQ188" s="78"/>
      <c r="AFR188" s="78"/>
      <c r="AFS188" s="78"/>
      <c r="AFT188" s="78"/>
      <c r="AFU188" s="78"/>
      <c r="AFV188" s="78"/>
      <c r="AFW188" s="78"/>
      <c r="AFX188" s="78"/>
      <c r="AFY188" s="78"/>
      <c r="AFZ188" s="78"/>
      <c r="AGA188" s="78"/>
      <c r="AGB188" s="78"/>
      <c r="AGC188" s="78"/>
      <c r="AGD188" s="78"/>
      <c r="AGE188" s="78"/>
      <c r="AGF188" s="78"/>
      <c r="AGG188" s="78"/>
      <c r="AGH188" s="78"/>
      <c r="AGI188" s="78"/>
      <c r="AGJ188" s="78"/>
      <c r="AGK188" s="78"/>
      <c r="AGL188" s="78"/>
      <c r="AGM188" s="78"/>
      <c r="AGN188" s="78"/>
      <c r="AGO188" s="78"/>
      <c r="AGP188" s="78"/>
      <c r="AGQ188" s="78"/>
      <c r="AGR188" s="78"/>
      <c r="AGS188" s="78"/>
      <c r="AGT188" s="78"/>
      <c r="AGU188" s="78"/>
      <c r="AGV188" s="78"/>
      <c r="AGW188" s="78"/>
      <c r="AGX188" s="78"/>
      <c r="AGY188" s="78"/>
      <c r="AGZ188" s="78"/>
      <c r="AHA188" s="78"/>
      <c r="AHB188" s="78"/>
      <c r="AHC188" s="78"/>
      <c r="AHD188" s="78"/>
      <c r="AHE188" s="78"/>
      <c r="AHF188" s="78"/>
      <c r="AHG188" s="78"/>
      <c r="AHH188" s="78"/>
      <c r="AHI188" s="78"/>
      <c r="AHJ188" s="78"/>
      <c r="AHK188" s="78"/>
      <c r="AHL188" s="78"/>
      <c r="AHM188" s="78"/>
      <c r="AHN188" s="78"/>
      <c r="AHO188" s="78"/>
      <c r="AHP188" s="78"/>
      <c r="AHQ188" s="78"/>
      <c r="AHR188" s="78"/>
      <c r="AHS188" s="78"/>
      <c r="AHT188" s="78"/>
      <c r="AHU188" s="78"/>
      <c r="AHV188" s="78"/>
      <c r="AHW188" s="78"/>
      <c r="AHX188" s="78"/>
      <c r="AHY188" s="78"/>
      <c r="AHZ188" s="78"/>
      <c r="AIA188" s="78"/>
      <c r="AIB188" s="78"/>
      <c r="AIC188" s="78"/>
      <c r="AID188" s="78"/>
      <c r="AIE188" s="78"/>
      <c r="AIF188" s="78"/>
      <c r="AIG188" s="78"/>
      <c r="AIH188" s="78"/>
      <c r="AII188" s="78"/>
      <c r="AIJ188" s="78"/>
      <c r="AIK188" s="78"/>
      <c r="AIL188" s="78"/>
      <c r="AIM188" s="78"/>
      <c r="AIN188" s="78"/>
      <c r="AIO188" s="78"/>
      <c r="AIP188" s="78"/>
      <c r="AIQ188" s="78"/>
      <c r="AIR188" s="78"/>
      <c r="AIS188" s="78"/>
      <c r="AIT188" s="78"/>
      <c r="AIU188" s="78"/>
      <c r="AIV188" s="78"/>
      <c r="AIW188" s="78"/>
      <c r="AIX188" s="78"/>
      <c r="AIY188" s="78"/>
      <c r="AIZ188" s="78"/>
      <c r="AJA188" s="78"/>
      <c r="AJB188" s="78"/>
      <c r="AJC188" s="78"/>
      <c r="AJD188" s="78"/>
      <c r="AJE188" s="78"/>
      <c r="AJF188" s="78"/>
      <c r="AJG188" s="78"/>
      <c r="AJH188" s="78"/>
      <c r="AJI188" s="78"/>
      <c r="AJJ188" s="78"/>
      <c r="AJK188" s="78"/>
      <c r="AJL188" s="78"/>
      <c r="AJM188" s="78"/>
      <c r="AJN188" s="78"/>
      <c r="AJO188" s="78"/>
      <c r="AJP188" s="78"/>
      <c r="AJQ188" s="78"/>
      <c r="AJR188" s="78"/>
      <c r="AJS188" s="78"/>
      <c r="AJT188" s="78"/>
      <c r="AJU188" s="78"/>
      <c r="AJV188" s="78"/>
      <c r="AJW188" s="78"/>
      <c r="AJX188" s="78"/>
      <c r="AJY188" s="78"/>
      <c r="AJZ188" s="78"/>
      <c r="AKA188" s="78"/>
      <c r="AKB188" s="78"/>
      <c r="AKC188" s="78"/>
      <c r="AKD188" s="78"/>
      <c r="AKE188" s="78"/>
      <c r="AKF188" s="78"/>
      <c r="AKG188" s="78"/>
      <c r="AKH188" s="78"/>
      <c r="AKI188" s="78"/>
      <c r="AKJ188" s="78"/>
      <c r="AKK188" s="78"/>
      <c r="AKL188" s="78"/>
      <c r="AKM188" s="78"/>
      <c r="AKN188" s="78"/>
      <c r="AKO188" s="78"/>
      <c r="AKP188" s="78"/>
      <c r="AKQ188" s="78"/>
      <c r="AKR188" s="78"/>
      <c r="AKS188" s="78"/>
      <c r="AKT188" s="78"/>
      <c r="AKU188" s="78"/>
      <c r="AKV188" s="78"/>
      <c r="AKW188" s="78"/>
      <c r="AKX188" s="78"/>
      <c r="AKY188" s="78"/>
      <c r="AKZ188" s="78"/>
      <c r="ALA188" s="78"/>
      <c r="ALB188" s="78"/>
      <c r="ALC188" s="78"/>
      <c r="ALD188" s="78"/>
      <c r="ALE188" s="78"/>
      <c r="ALF188" s="78"/>
      <c r="ALG188" s="78"/>
      <c r="ALH188" s="78"/>
      <c r="ALI188" s="78"/>
      <c r="ALJ188" s="78"/>
      <c r="ALK188" s="78"/>
      <c r="ALL188" s="78"/>
      <c r="ALM188" s="78"/>
      <c r="ALN188" s="78"/>
      <c r="ALO188" s="78"/>
      <c r="ALP188" s="78"/>
      <c r="ALQ188" s="78"/>
      <c r="ALR188" s="78"/>
      <c r="ALS188" s="78"/>
      <c r="ALT188" s="78"/>
      <c r="ALU188" s="78"/>
      <c r="ALV188" s="78"/>
      <c r="ALW188" s="78"/>
      <c r="ALX188" s="78"/>
      <c r="ALY188" s="78"/>
      <c r="ALZ188" s="78"/>
      <c r="AMA188" s="78"/>
      <c r="AMB188" s="78"/>
      <c r="AMC188" s="78"/>
      <c r="AMD188" s="78"/>
      <c r="AME188" s="78"/>
      <c r="AMF188" s="78"/>
      <c r="AMG188" s="78"/>
      <c r="AMH188" s="78"/>
      <c r="AMI188" s="78"/>
      <c r="AMJ188" s="78"/>
    </row>
    <row r="189" spans="1:1024" s="79" customFormat="1" ht="43.5" customHeight="1" outlineLevel="1" x14ac:dyDescent="0.2">
      <c r="A189" s="149" t="s">
        <v>929</v>
      </c>
      <c r="B189" s="151">
        <v>92953</v>
      </c>
      <c r="C189" s="150" t="s">
        <v>17</v>
      </c>
      <c r="D189" s="152" t="s">
        <v>178</v>
      </c>
      <c r="E189" s="81" t="s">
        <v>94</v>
      </c>
      <c r="F189" s="94">
        <v>2</v>
      </c>
      <c r="G189" s="547">
        <v>0</v>
      </c>
      <c r="H189" s="83">
        <f t="shared" si="49"/>
        <v>0</v>
      </c>
      <c r="I189" s="199">
        <f t="shared" si="51"/>
        <v>0</v>
      </c>
    </row>
    <row r="190" spans="1:1024" s="79" customFormat="1" ht="25.5" outlineLevel="1" x14ac:dyDescent="0.2">
      <c r="A190" s="149" t="s">
        <v>930</v>
      </c>
      <c r="B190" s="151" t="s">
        <v>84</v>
      </c>
      <c r="C190" s="150" t="s">
        <v>14</v>
      </c>
      <c r="D190" s="152" t="s">
        <v>85</v>
      </c>
      <c r="E190" s="81" t="s">
        <v>94</v>
      </c>
      <c r="F190" s="94">
        <v>1</v>
      </c>
      <c r="G190" s="547">
        <v>0</v>
      </c>
      <c r="H190" s="83">
        <f t="shared" si="49"/>
        <v>0</v>
      </c>
      <c r="I190" s="199">
        <f t="shared" si="51"/>
        <v>0</v>
      </c>
    </row>
    <row r="191" spans="1:1024" s="78" customFormat="1" ht="43.5" customHeight="1" outlineLevel="1" x14ac:dyDescent="0.2">
      <c r="A191" s="149" t="s">
        <v>931</v>
      </c>
      <c r="B191" s="160" t="s">
        <v>86</v>
      </c>
      <c r="C191" s="92" t="s">
        <v>14</v>
      </c>
      <c r="D191" s="161" t="s">
        <v>179</v>
      </c>
      <c r="E191" s="90" t="s">
        <v>196</v>
      </c>
      <c r="F191" s="82">
        <v>7.41</v>
      </c>
      <c r="G191" s="542">
        <v>0</v>
      </c>
      <c r="H191" s="83">
        <f t="shared" si="49"/>
        <v>0</v>
      </c>
      <c r="I191" s="199">
        <f t="shared" si="51"/>
        <v>0</v>
      </c>
    </row>
    <row r="192" spans="1:1024" s="78" customFormat="1" ht="25.5" outlineLevel="1" x14ac:dyDescent="0.2">
      <c r="A192" s="149" t="s">
        <v>932</v>
      </c>
      <c r="B192" s="160" t="s">
        <v>826</v>
      </c>
      <c r="C192" s="92" t="s">
        <v>14</v>
      </c>
      <c r="D192" s="161" t="s">
        <v>825</v>
      </c>
      <c r="E192" s="90" t="s">
        <v>196</v>
      </c>
      <c r="F192" s="82">
        <v>0.4</v>
      </c>
      <c r="G192" s="542">
        <v>0</v>
      </c>
      <c r="H192" s="83">
        <f t="shared" si="49"/>
        <v>0</v>
      </c>
      <c r="I192" s="199">
        <f t="shared" si="51"/>
        <v>0</v>
      </c>
    </row>
    <row r="193" spans="1:1024" s="78" customFormat="1" ht="46.5" customHeight="1" outlineLevel="1" x14ac:dyDescent="0.2">
      <c r="A193" s="149" t="s">
        <v>933</v>
      </c>
      <c r="B193" s="160" t="s">
        <v>87</v>
      </c>
      <c r="C193" s="92" t="s">
        <v>14</v>
      </c>
      <c r="D193" s="161" t="s">
        <v>180</v>
      </c>
      <c r="E193" s="90" t="s">
        <v>196</v>
      </c>
      <c r="F193" s="82">
        <v>14.82</v>
      </c>
      <c r="G193" s="542">
        <v>0</v>
      </c>
      <c r="H193" s="83">
        <f t="shared" si="49"/>
        <v>0</v>
      </c>
      <c r="I193" s="199">
        <f>(F193*H193)</f>
        <v>0</v>
      </c>
    </row>
    <row r="194" spans="1:1024" s="78" customFormat="1" ht="36.75" customHeight="1" outlineLevel="1" x14ac:dyDescent="0.2">
      <c r="A194" s="149" t="s">
        <v>934</v>
      </c>
      <c r="B194" s="160" t="s">
        <v>88</v>
      </c>
      <c r="C194" s="92" t="s">
        <v>14</v>
      </c>
      <c r="D194" s="161" t="s">
        <v>181</v>
      </c>
      <c r="E194" s="90" t="s">
        <v>196</v>
      </c>
      <c r="F194" s="82">
        <v>14.82</v>
      </c>
      <c r="G194" s="542">
        <v>0</v>
      </c>
      <c r="H194" s="83">
        <f t="shared" si="49"/>
        <v>0</v>
      </c>
      <c r="I194" s="199">
        <f t="shared" si="51"/>
        <v>0</v>
      </c>
    </row>
    <row r="195" spans="1:1024" s="78" customFormat="1" ht="38.25" outlineLevel="1" x14ac:dyDescent="0.2">
      <c r="A195" s="149" t="s">
        <v>935</v>
      </c>
      <c r="B195" s="160" t="s">
        <v>47</v>
      </c>
      <c r="C195" s="92" t="s">
        <v>14</v>
      </c>
      <c r="D195" s="161" t="s">
        <v>182</v>
      </c>
      <c r="E195" s="90" t="s">
        <v>196</v>
      </c>
      <c r="F195" s="82">
        <v>14.82</v>
      </c>
      <c r="G195" s="542">
        <v>0</v>
      </c>
      <c r="H195" s="83">
        <f t="shared" si="49"/>
        <v>0</v>
      </c>
      <c r="I195" s="199">
        <f t="shared" si="51"/>
        <v>0</v>
      </c>
    </row>
    <row r="196" spans="1:1024" s="78" customFormat="1" ht="25.5" outlineLevel="1" x14ac:dyDescent="0.2">
      <c r="A196" s="149" t="s">
        <v>936</v>
      </c>
      <c r="B196" s="160" t="s">
        <v>89</v>
      </c>
      <c r="C196" s="92" t="s">
        <v>14</v>
      </c>
      <c r="D196" s="161" t="s">
        <v>183</v>
      </c>
      <c r="E196" s="90" t="s">
        <v>196</v>
      </c>
      <c r="F196" s="82">
        <v>1.9</v>
      </c>
      <c r="G196" s="542">
        <v>0</v>
      </c>
      <c r="H196" s="83">
        <f t="shared" si="49"/>
        <v>0</v>
      </c>
      <c r="I196" s="199">
        <f t="shared" si="51"/>
        <v>0</v>
      </c>
    </row>
    <row r="197" spans="1:1024" s="78" customFormat="1" ht="25.5" outlineLevel="1" x14ac:dyDescent="0.2">
      <c r="A197" s="149" t="s">
        <v>937</v>
      </c>
      <c r="B197" s="160" t="s">
        <v>90</v>
      </c>
      <c r="C197" s="92" t="s">
        <v>14</v>
      </c>
      <c r="D197" s="161" t="s">
        <v>184</v>
      </c>
      <c r="E197" s="90" t="s">
        <v>196</v>
      </c>
      <c r="F197" s="82">
        <v>1.9</v>
      </c>
      <c r="G197" s="542">
        <v>0</v>
      </c>
      <c r="H197" s="83">
        <f t="shared" si="49"/>
        <v>0</v>
      </c>
      <c r="I197" s="199">
        <f t="shared" si="51"/>
        <v>0</v>
      </c>
    </row>
    <row r="198" spans="1:1024" s="226" customFormat="1" ht="12.75" outlineLevel="1" x14ac:dyDescent="0.2">
      <c r="A198" s="149" t="s">
        <v>938</v>
      </c>
      <c r="B198" s="160" t="s">
        <v>828</v>
      </c>
      <c r="C198" s="92" t="s">
        <v>14</v>
      </c>
      <c r="D198" s="225" t="s">
        <v>827</v>
      </c>
      <c r="E198" s="90" t="s">
        <v>196</v>
      </c>
      <c r="F198" s="82">
        <v>2.56</v>
      </c>
      <c r="G198" s="542">
        <v>0</v>
      </c>
      <c r="H198" s="83">
        <f t="shared" si="49"/>
        <v>0</v>
      </c>
      <c r="I198" s="199">
        <f t="shared" si="51"/>
        <v>0</v>
      </c>
    </row>
    <row r="199" spans="1:1024" s="79" customFormat="1" ht="38.25" outlineLevel="1" x14ac:dyDescent="0.2">
      <c r="A199" s="149" t="s">
        <v>939</v>
      </c>
      <c r="B199" s="154">
        <v>92692</v>
      </c>
      <c r="C199" s="155" t="s">
        <v>17</v>
      </c>
      <c r="D199" s="153" t="s">
        <v>185</v>
      </c>
      <c r="E199" s="156" t="s">
        <v>94</v>
      </c>
      <c r="F199" s="185">
        <v>5</v>
      </c>
      <c r="G199" s="548">
        <v>0</v>
      </c>
      <c r="H199" s="83">
        <f t="shared" si="49"/>
        <v>0</v>
      </c>
      <c r="I199" s="199">
        <f t="shared" si="51"/>
        <v>0</v>
      </c>
    </row>
    <row r="200" spans="1:1024" s="79" customFormat="1" ht="38.25" outlineLevel="1" x14ac:dyDescent="0.2">
      <c r="A200" s="149" t="s">
        <v>940</v>
      </c>
      <c r="B200" s="151">
        <v>92694</v>
      </c>
      <c r="C200" s="150" t="s">
        <v>17</v>
      </c>
      <c r="D200" s="88" t="s">
        <v>186</v>
      </c>
      <c r="E200" s="149" t="s">
        <v>94</v>
      </c>
      <c r="F200" s="94">
        <v>7</v>
      </c>
      <c r="G200" s="547">
        <v>0</v>
      </c>
      <c r="H200" s="83">
        <f t="shared" si="49"/>
        <v>0</v>
      </c>
      <c r="I200" s="199">
        <f t="shared" si="51"/>
        <v>0</v>
      </c>
    </row>
    <row r="201" spans="1:1024" s="79" customFormat="1" ht="38.25" outlineLevel="1" x14ac:dyDescent="0.2">
      <c r="A201" s="149" t="s">
        <v>941</v>
      </c>
      <c r="B201" s="151">
        <v>92659</v>
      </c>
      <c r="C201" s="150" t="s">
        <v>17</v>
      </c>
      <c r="D201" s="85" t="s">
        <v>187</v>
      </c>
      <c r="E201" s="149" t="s">
        <v>94</v>
      </c>
      <c r="F201" s="94">
        <v>3</v>
      </c>
      <c r="G201" s="547">
        <v>0</v>
      </c>
      <c r="H201" s="83">
        <f t="shared" si="49"/>
        <v>0</v>
      </c>
      <c r="I201" s="199">
        <f t="shared" si="51"/>
        <v>0</v>
      </c>
    </row>
    <row r="202" spans="1:1024" s="79" customFormat="1" ht="23.25" customHeight="1" outlineLevel="1" x14ac:dyDescent="0.2">
      <c r="A202" s="149" t="s">
        <v>942</v>
      </c>
      <c r="B202" s="157" t="s">
        <v>91</v>
      </c>
      <c r="C202" s="158" t="s">
        <v>14</v>
      </c>
      <c r="D202" s="93" t="s">
        <v>188</v>
      </c>
      <c r="E202" s="149" t="s">
        <v>94</v>
      </c>
      <c r="F202" s="184">
        <v>1</v>
      </c>
      <c r="G202" s="549">
        <v>0</v>
      </c>
      <c r="H202" s="83">
        <f t="shared" si="49"/>
        <v>0</v>
      </c>
      <c r="I202" s="199">
        <f t="shared" si="51"/>
        <v>0</v>
      </c>
    </row>
    <row r="203" spans="1:1024" s="79" customFormat="1" ht="23.25" customHeight="1" outlineLevel="1" x14ac:dyDescent="0.2">
      <c r="A203" s="149" t="s">
        <v>943</v>
      </c>
      <c r="B203" s="157" t="s">
        <v>984</v>
      </c>
      <c r="C203" s="150" t="s">
        <v>219</v>
      </c>
      <c r="D203" s="88" t="s">
        <v>829</v>
      </c>
      <c r="E203" s="149" t="s">
        <v>94</v>
      </c>
      <c r="F203" s="184">
        <v>1</v>
      </c>
      <c r="G203" s="549">
        <v>0</v>
      </c>
      <c r="H203" s="83">
        <f t="shared" si="49"/>
        <v>0</v>
      </c>
      <c r="I203" s="199">
        <f t="shared" si="51"/>
        <v>0</v>
      </c>
    </row>
    <row r="204" spans="1:1024" s="79" customFormat="1" ht="25.5" customHeight="1" outlineLevel="1" x14ac:dyDescent="0.2">
      <c r="A204" s="149" t="s">
        <v>944</v>
      </c>
      <c r="B204" s="151" t="s">
        <v>822</v>
      </c>
      <c r="C204" s="150" t="s">
        <v>14</v>
      </c>
      <c r="D204" s="88" t="s">
        <v>830</v>
      </c>
      <c r="E204" s="149" t="s">
        <v>94</v>
      </c>
      <c r="F204" s="94">
        <v>1</v>
      </c>
      <c r="G204" s="547">
        <v>0</v>
      </c>
      <c r="H204" s="83">
        <f t="shared" si="49"/>
        <v>0</v>
      </c>
      <c r="I204" s="199">
        <f t="shared" si="51"/>
        <v>0</v>
      </c>
    </row>
    <row r="205" spans="1:1024" s="79" customFormat="1" ht="51.75" customHeight="1" outlineLevel="1" x14ac:dyDescent="0.2">
      <c r="A205" s="149" t="s">
        <v>945</v>
      </c>
      <c r="B205" s="154">
        <v>12137</v>
      </c>
      <c r="C205" s="155" t="s">
        <v>37</v>
      </c>
      <c r="D205" s="93" t="s">
        <v>189</v>
      </c>
      <c r="E205" s="149" t="s">
        <v>94</v>
      </c>
      <c r="F205" s="185">
        <v>2</v>
      </c>
      <c r="G205" s="548">
        <v>0</v>
      </c>
      <c r="H205" s="83">
        <f t="shared" si="49"/>
        <v>0</v>
      </c>
      <c r="I205" s="199">
        <f t="shared" si="51"/>
        <v>0</v>
      </c>
    </row>
    <row r="206" spans="1:1024" s="78" customFormat="1" ht="25.5" outlineLevel="1" x14ac:dyDescent="0.2">
      <c r="A206" s="149" t="s">
        <v>946</v>
      </c>
      <c r="B206" s="154">
        <v>12138</v>
      </c>
      <c r="C206" s="155" t="s">
        <v>37</v>
      </c>
      <c r="D206" s="88" t="s">
        <v>190</v>
      </c>
      <c r="E206" s="149" t="s">
        <v>94</v>
      </c>
      <c r="F206" s="185">
        <v>1</v>
      </c>
      <c r="G206" s="548">
        <v>0</v>
      </c>
      <c r="H206" s="83">
        <f t="shared" si="49"/>
        <v>0</v>
      </c>
      <c r="I206" s="199">
        <f t="shared" si="51"/>
        <v>0</v>
      </c>
    </row>
    <row r="207" spans="1:1024" s="78" customFormat="1" ht="45" customHeight="1" x14ac:dyDescent="0.2">
      <c r="A207" s="149" t="s">
        <v>947</v>
      </c>
      <c r="B207" s="154">
        <v>92688</v>
      </c>
      <c r="C207" s="155" t="s">
        <v>17</v>
      </c>
      <c r="D207" s="152" t="s">
        <v>191</v>
      </c>
      <c r="E207" s="156" t="s">
        <v>56</v>
      </c>
      <c r="F207" s="185">
        <v>2</v>
      </c>
      <c r="G207" s="548">
        <v>0</v>
      </c>
      <c r="H207" s="83">
        <f t="shared" si="49"/>
        <v>0</v>
      </c>
      <c r="I207" s="199">
        <f t="shared" si="51"/>
        <v>0</v>
      </c>
    </row>
    <row r="208" spans="1:1024" s="80" customFormat="1" ht="38.25" outlineLevel="1" x14ac:dyDescent="0.2">
      <c r="A208" s="149" t="s">
        <v>948</v>
      </c>
      <c r="B208" s="157">
        <v>100792</v>
      </c>
      <c r="C208" s="158" t="s">
        <v>17</v>
      </c>
      <c r="D208" s="227" t="s">
        <v>831</v>
      </c>
      <c r="E208" s="159" t="s">
        <v>56</v>
      </c>
      <c r="F208" s="184">
        <v>35</v>
      </c>
      <c r="G208" s="549">
        <v>0</v>
      </c>
      <c r="H208" s="83">
        <f t="shared" si="49"/>
        <v>0</v>
      </c>
      <c r="I208" s="199">
        <f>(F208*H208)</f>
        <v>0</v>
      </c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78"/>
      <c r="GW208" s="78"/>
      <c r="GX208" s="78"/>
      <c r="GY208" s="78"/>
      <c r="GZ208" s="78"/>
      <c r="HA208" s="78"/>
      <c r="HB208" s="78"/>
      <c r="HC208" s="78"/>
      <c r="HD208" s="78"/>
      <c r="HE208" s="78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78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78"/>
      <c r="IK208" s="78"/>
      <c r="IL208" s="78"/>
      <c r="IM208" s="78"/>
      <c r="IN208" s="78"/>
      <c r="IO208" s="78"/>
      <c r="IP208" s="78"/>
      <c r="IQ208" s="78"/>
      <c r="IR208" s="78"/>
      <c r="IS208" s="78"/>
      <c r="IT208" s="78"/>
      <c r="IU208" s="78"/>
      <c r="IV208" s="78"/>
      <c r="IW208" s="78"/>
      <c r="IX208" s="78"/>
      <c r="IY208" s="78"/>
      <c r="IZ208" s="78"/>
      <c r="JA208" s="78"/>
      <c r="JB208" s="78"/>
      <c r="JC208" s="78"/>
      <c r="JD208" s="78"/>
      <c r="JE208" s="78"/>
      <c r="JF208" s="78"/>
      <c r="JG208" s="78"/>
      <c r="JH208" s="78"/>
      <c r="JI208" s="78"/>
      <c r="JJ208" s="78"/>
      <c r="JK208" s="78"/>
      <c r="JL208" s="78"/>
      <c r="JM208" s="78"/>
      <c r="JN208" s="78"/>
      <c r="JO208" s="78"/>
      <c r="JP208" s="78"/>
      <c r="JQ208" s="78"/>
      <c r="JR208" s="78"/>
      <c r="JS208" s="78"/>
      <c r="JT208" s="78"/>
      <c r="JU208" s="78"/>
      <c r="JV208" s="78"/>
      <c r="JW208" s="78"/>
      <c r="JX208" s="78"/>
      <c r="JY208" s="78"/>
      <c r="JZ208" s="78"/>
      <c r="KA208" s="78"/>
      <c r="KB208" s="78"/>
      <c r="KC208" s="78"/>
      <c r="KD208" s="78"/>
      <c r="KE208" s="78"/>
      <c r="KF208" s="78"/>
      <c r="KG208" s="78"/>
      <c r="KH208" s="78"/>
      <c r="KI208" s="78"/>
      <c r="KJ208" s="78"/>
      <c r="KK208" s="78"/>
      <c r="KL208" s="78"/>
      <c r="KM208" s="78"/>
      <c r="KN208" s="78"/>
      <c r="KO208" s="78"/>
      <c r="KP208" s="78"/>
      <c r="KQ208" s="78"/>
      <c r="KR208" s="78"/>
      <c r="KS208" s="78"/>
      <c r="KT208" s="78"/>
      <c r="KU208" s="78"/>
      <c r="KV208" s="78"/>
      <c r="KW208" s="78"/>
      <c r="KX208" s="78"/>
      <c r="KY208" s="78"/>
      <c r="KZ208" s="78"/>
      <c r="LA208" s="78"/>
      <c r="LB208" s="78"/>
      <c r="LC208" s="78"/>
      <c r="LD208" s="78"/>
      <c r="LE208" s="78"/>
      <c r="LF208" s="78"/>
      <c r="LG208" s="78"/>
      <c r="LH208" s="78"/>
      <c r="LI208" s="78"/>
      <c r="LJ208" s="78"/>
      <c r="LK208" s="78"/>
      <c r="LL208" s="78"/>
      <c r="LM208" s="78"/>
      <c r="LN208" s="78"/>
      <c r="LO208" s="78"/>
      <c r="LP208" s="78"/>
      <c r="LQ208" s="78"/>
      <c r="LR208" s="78"/>
      <c r="LS208" s="78"/>
      <c r="LT208" s="78"/>
      <c r="LU208" s="78"/>
      <c r="LV208" s="78"/>
      <c r="LW208" s="78"/>
      <c r="LX208" s="78"/>
      <c r="LY208" s="78"/>
      <c r="LZ208" s="78"/>
      <c r="MA208" s="78"/>
      <c r="MB208" s="78"/>
      <c r="MC208" s="78"/>
      <c r="MD208" s="78"/>
      <c r="ME208" s="78"/>
      <c r="MF208" s="78"/>
      <c r="MG208" s="78"/>
      <c r="MH208" s="78"/>
      <c r="MI208" s="78"/>
      <c r="MJ208" s="78"/>
      <c r="MK208" s="78"/>
      <c r="ML208" s="78"/>
      <c r="MM208" s="78"/>
      <c r="MN208" s="78"/>
      <c r="MO208" s="78"/>
      <c r="MP208" s="78"/>
      <c r="MQ208" s="78"/>
      <c r="MR208" s="78"/>
      <c r="MS208" s="78"/>
      <c r="MT208" s="78"/>
      <c r="MU208" s="78"/>
      <c r="MV208" s="78"/>
      <c r="MW208" s="78"/>
      <c r="MX208" s="78"/>
      <c r="MY208" s="78"/>
      <c r="MZ208" s="78"/>
      <c r="NA208" s="78"/>
      <c r="NB208" s="78"/>
      <c r="NC208" s="78"/>
      <c r="ND208" s="78"/>
      <c r="NE208" s="78"/>
      <c r="NF208" s="78"/>
      <c r="NG208" s="78"/>
      <c r="NH208" s="78"/>
      <c r="NI208" s="78"/>
      <c r="NJ208" s="78"/>
      <c r="NK208" s="78"/>
      <c r="NL208" s="78"/>
      <c r="NM208" s="78"/>
      <c r="NN208" s="78"/>
      <c r="NO208" s="78"/>
      <c r="NP208" s="78"/>
      <c r="NQ208" s="78"/>
      <c r="NR208" s="78"/>
      <c r="NS208" s="78"/>
      <c r="NT208" s="78"/>
      <c r="NU208" s="78"/>
      <c r="NV208" s="78"/>
      <c r="NW208" s="78"/>
      <c r="NX208" s="78"/>
      <c r="NY208" s="78"/>
      <c r="NZ208" s="78"/>
      <c r="OA208" s="78"/>
      <c r="OB208" s="78"/>
      <c r="OC208" s="78"/>
      <c r="OD208" s="78"/>
      <c r="OE208" s="78"/>
      <c r="OF208" s="78"/>
      <c r="OG208" s="78"/>
      <c r="OH208" s="78"/>
      <c r="OI208" s="78"/>
      <c r="OJ208" s="78"/>
      <c r="OK208" s="78"/>
      <c r="OL208" s="78"/>
      <c r="OM208" s="78"/>
      <c r="ON208" s="78"/>
      <c r="OO208" s="78"/>
      <c r="OP208" s="78"/>
      <c r="OQ208" s="78"/>
      <c r="OR208" s="78"/>
      <c r="OS208" s="78"/>
      <c r="OT208" s="78"/>
      <c r="OU208" s="78"/>
      <c r="OV208" s="78"/>
      <c r="OW208" s="78"/>
      <c r="OX208" s="78"/>
      <c r="OY208" s="78"/>
      <c r="OZ208" s="78"/>
      <c r="PA208" s="78"/>
      <c r="PB208" s="78"/>
      <c r="PC208" s="78"/>
      <c r="PD208" s="78"/>
      <c r="PE208" s="78"/>
      <c r="PF208" s="78"/>
      <c r="PG208" s="78"/>
      <c r="PH208" s="78"/>
      <c r="PI208" s="78"/>
      <c r="PJ208" s="78"/>
      <c r="PK208" s="78"/>
      <c r="PL208" s="78"/>
      <c r="PM208" s="78"/>
      <c r="PN208" s="78"/>
      <c r="PO208" s="78"/>
      <c r="PP208" s="78"/>
      <c r="PQ208" s="78"/>
      <c r="PR208" s="78"/>
      <c r="PS208" s="78"/>
      <c r="PT208" s="78"/>
      <c r="PU208" s="78"/>
      <c r="PV208" s="78"/>
      <c r="PW208" s="78"/>
      <c r="PX208" s="78"/>
      <c r="PY208" s="78"/>
      <c r="PZ208" s="78"/>
      <c r="QA208" s="78"/>
      <c r="QB208" s="78"/>
      <c r="QC208" s="78"/>
      <c r="QD208" s="78"/>
      <c r="QE208" s="78"/>
      <c r="QF208" s="78"/>
      <c r="QG208" s="78"/>
      <c r="QH208" s="78"/>
      <c r="QI208" s="78"/>
      <c r="QJ208" s="78"/>
      <c r="QK208" s="78"/>
      <c r="QL208" s="78"/>
      <c r="QM208" s="78"/>
      <c r="QN208" s="78"/>
      <c r="QO208" s="78"/>
      <c r="QP208" s="78"/>
      <c r="QQ208" s="78"/>
      <c r="QR208" s="78"/>
      <c r="QS208" s="78"/>
      <c r="QT208" s="78"/>
      <c r="QU208" s="78"/>
      <c r="QV208" s="78"/>
      <c r="QW208" s="78"/>
      <c r="QX208" s="78"/>
      <c r="QY208" s="78"/>
      <c r="QZ208" s="78"/>
      <c r="RA208" s="78"/>
      <c r="RB208" s="78"/>
      <c r="RC208" s="78"/>
      <c r="RD208" s="78"/>
      <c r="RE208" s="78"/>
      <c r="RF208" s="78"/>
      <c r="RG208" s="78"/>
      <c r="RH208" s="78"/>
      <c r="RI208" s="78"/>
      <c r="RJ208" s="78"/>
      <c r="RK208" s="78"/>
      <c r="RL208" s="78"/>
      <c r="RM208" s="78"/>
      <c r="RN208" s="78"/>
      <c r="RO208" s="78"/>
      <c r="RP208" s="78"/>
      <c r="RQ208" s="78"/>
      <c r="RR208" s="78"/>
      <c r="RS208" s="78"/>
      <c r="RT208" s="78"/>
      <c r="RU208" s="78"/>
      <c r="RV208" s="78"/>
      <c r="RW208" s="78"/>
      <c r="RX208" s="78"/>
      <c r="RY208" s="78"/>
      <c r="RZ208" s="78"/>
      <c r="SA208" s="78"/>
      <c r="SB208" s="78"/>
      <c r="SC208" s="78"/>
      <c r="SD208" s="78"/>
      <c r="SE208" s="78"/>
      <c r="SF208" s="78"/>
      <c r="SG208" s="78"/>
      <c r="SH208" s="78"/>
      <c r="SI208" s="78"/>
      <c r="SJ208" s="78"/>
      <c r="SK208" s="78"/>
      <c r="SL208" s="78"/>
      <c r="SM208" s="78"/>
      <c r="SN208" s="78"/>
      <c r="SO208" s="78"/>
      <c r="SP208" s="78"/>
      <c r="SQ208" s="78"/>
      <c r="SR208" s="78"/>
      <c r="SS208" s="78"/>
      <c r="ST208" s="78"/>
      <c r="SU208" s="78"/>
      <c r="SV208" s="78"/>
      <c r="SW208" s="78"/>
      <c r="SX208" s="78"/>
      <c r="SY208" s="78"/>
      <c r="SZ208" s="78"/>
      <c r="TA208" s="78"/>
      <c r="TB208" s="78"/>
      <c r="TC208" s="78"/>
      <c r="TD208" s="78"/>
      <c r="TE208" s="78"/>
      <c r="TF208" s="78"/>
      <c r="TG208" s="78"/>
      <c r="TH208" s="78"/>
      <c r="TI208" s="78"/>
      <c r="TJ208" s="78"/>
      <c r="TK208" s="78"/>
      <c r="TL208" s="78"/>
      <c r="TM208" s="78"/>
      <c r="TN208" s="78"/>
      <c r="TO208" s="78"/>
      <c r="TP208" s="78"/>
      <c r="TQ208" s="78"/>
      <c r="TR208" s="78"/>
      <c r="TS208" s="78"/>
      <c r="TT208" s="78"/>
      <c r="TU208" s="78"/>
      <c r="TV208" s="78"/>
      <c r="TW208" s="78"/>
      <c r="TX208" s="78"/>
      <c r="TY208" s="78"/>
      <c r="TZ208" s="78"/>
      <c r="UA208" s="78"/>
      <c r="UB208" s="78"/>
      <c r="UC208" s="78"/>
      <c r="UD208" s="78"/>
      <c r="UE208" s="78"/>
      <c r="UF208" s="78"/>
      <c r="UG208" s="78"/>
      <c r="UH208" s="78"/>
      <c r="UI208" s="78"/>
      <c r="UJ208" s="78"/>
      <c r="UK208" s="78"/>
      <c r="UL208" s="78"/>
      <c r="UM208" s="78"/>
      <c r="UN208" s="78"/>
      <c r="UO208" s="78"/>
      <c r="UP208" s="78"/>
      <c r="UQ208" s="78"/>
      <c r="UR208" s="78"/>
      <c r="US208" s="78"/>
      <c r="UT208" s="78"/>
      <c r="UU208" s="78"/>
      <c r="UV208" s="78"/>
      <c r="UW208" s="78"/>
      <c r="UX208" s="78"/>
      <c r="UY208" s="78"/>
      <c r="UZ208" s="78"/>
      <c r="VA208" s="78"/>
      <c r="VB208" s="78"/>
      <c r="VC208" s="78"/>
      <c r="VD208" s="78"/>
      <c r="VE208" s="78"/>
      <c r="VF208" s="78"/>
      <c r="VG208" s="78"/>
      <c r="VH208" s="78"/>
      <c r="VI208" s="78"/>
      <c r="VJ208" s="78"/>
      <c r="VK208" s="78"/>
      <c r="VL208" s="78"/>
      <c r="VM208" s="78"/>
      <c r="VN208" s="78"/>
      <c r="VO208" s="78"/>
      <c r="VP208" s="78"/>
      <c r="VQ208" s="78"/>
      <c r="VR208" s="78"/>
      <c r="VS208" s="78"/>
      <c r="VT208" s="78"/>
      <c r="VU208" s="78"/>
      <c r="VV208" s="78"/>
      <c r="VW208" s="78"/>
      <c r="VX208" s="78"/>
      <c r="VY208" s="78"/>
      <c r="VZ208" s="78"/>
      <c r="WA208" s="78"/>
      <c r="WB208" s="78"/>
      <c r="WC208" s="78"/>
      <c r="WD208" s="78"/>
      <c r="WE208" s="78"/>
      <c r="WF208" s="78"/>
      <c r="WG208" s="78"/>
      <c r="WH208" s="78"/>
      <c r="WI208" s="78"/>
      <c r="WJ208" s="78"/>
      <c r="WK208" s="78"/>
      <c r="WL208" s="78"/>
      <c r="WM208" s="78"/>
      <c r="WN208" s="78"/>
      <c r="WO208" s="78"/>
      <c r="WP208" s="78"/>
      <c r="WQ208" s="78"/>
      <c r="WR208" s="78"/>
      <c r="WS208" s="78"/>
      <c r="WT208" s="78"/>
      <c r="WU208" s="78"/>
      <c r="WV208" s="78"/>
      <c r="WW208" s="78"/>
      <c r="WX208" s="78"/>
      <c r="WY208" s="78"/>
      <c r="WZ208" s="78"/>
      <c r="XA208" s="78"/>
      <c r="XB208" s="78"/>
      <c r="XC208" s="78"/>
      <c r="XD208" s="78"/>
      <c r="XE208" s="78"/>
      <c r="XF208" s="78"/>
      <c r="XG208" s="78"/>
      <c r="XH208" s="78"/>
      <c r="XI208" s="78"/>
      <c r="XJ208" s="78"/>
      <c r="XK208" s="78"/>
      <c r="XL208" s="78"/>
      <c r="XM208" s="78"/>
      <c r="XN208" s="78"/>
      <c r="XO208" s="78"/>
      <c r="XP208" s="78"/>
      <c r="XQ208" s="78"/>
      <c r="XR208" s="78"/>
      <c r="XS208" s="78"/>
      <c r="XT208" s="78"/>
      <c r="XU208" s="78"/>
      <c r="XV208" s="78"/>
      <c r="XW208" s="78"/>
      <c r="XX208" s="78"/>
      <c r="XY208" s="78"/>
      <c r="XZ208" s="78"/>
      <c r="YA208" s="78"/>
      <c r="YB208" s="78"/>
      <c r="YC208" s="78"/>
      <c r="YD208" s="78"/>
      <c r="YE208" s="78"/>
      <c r="YF208" s="78"/>
      <c r="YG208" s="78"/>
      <c r="YH208" s="78"/>
      <c r="YI208" s="78"/>
      <c r="YJ208" s="78"/>
      <c r="YK208" s="78"/>
      <c r="YL208" s="78"/>
      <c r="YM208" s="78"/>
      <c r="YN208" s="78"/>
      <c r="YO208" s="78"/>
      <c r="YP208" s="78"/>
      <c r="YQ208" s="78"/>
      <c r="YR208" s="78"/>
      <c r="YS208" s="78"/>
      <c r="YT208" s="78"/>
      <c r="YU208" s="78"/>
      <c r="YV208" s="78"/>
      <c r="YW208" s="78"/>
      <c r="YX208" s="78"/>
      <c r="YY208" s="78"/>
      <c r="YZ208" s="78"/>
      <c r="ZA208" s="78"/>
      <c r="ZB208" s="78"/>
      <c r="ZC208" s="78"/>
      <c r="ZD208" s="78"/>
      <c r="ZE208" s="78"/>
      <c r="ZF208" s="78"/>
      <c r="ZG208" s="78"/>
      <c r="ZH208" s="78"/>
      <c r="ZI208" s="78"/>
      <c r="ZJ208" s="78"/>
      <c r="ZK208" s="78"/>
      <c r="ZL208" s="78"/>
      <c r="ZM208" s="78"/>
      <c r="ZN208" s="78"/>
      <c r="ZO208" s="78"/>
      <c r="ZP208" s="78"/>
      <c r="ZQ208" s="78"/>
      <c r="ZR208" s="78"/>
      <c r="ZS208" s="78"/>
      <c r="ZT208" s="78"/>
      <c r="ZU208" s="78"/>
      <c r="ZV208" s="78"/>
      <c r="ZW208" s="78"/>
      <c r="ZX208" s="78"/>
      <c r="ZY208" s="78"/>
      <c r="ZZ208" s="78"/>
      <c r="AAA208" s="78"/>
      <c r="AAB208" s="78"/>
      <c r="AAC208" s="78"/>
      <c r="AAD208" s="78"/>
      <c r="AAE208" s="78"/>
      <c r="AAF208" s="78"/>
      <c r="AAG208" s="78"/>
      <c r="AAH208" s="78"/>
      <c r="AAI208" s="78"/>
      <c r="AAJ208" s="78"/>
      <c r="AAK208" s="78"/>
      <c r="AAL208" s="78"/>
      <c r="AAM208" s="78"/>
      <c r="AAN208" s="78"/>
      <c r="AAO208" s="78"/>
      <c r="AAP208" s="78"/>
      <c r="AAQ208" s="78"/>
      <c r="AAR208" s="78"/>
      <c r="AAS208" s="78"/>
      <c r="AAT208" s="78"/>
      <c r="AAU208" s="78"/>
      <c r="AAV208" s="78"/>
      <c r="AAW208" s="78"/>
      <c r="AAX208" s="78"/>
      <c r="AAY208" s="78"/>
      <c r="AAZ208" s="78"/>
      <c r="ABA208" s="78"/>
      <c r="ABB208" s="78"/>
      <c r="ABC208" s="78"/>
      <c r="ABD208" s="78"/>
      <c r="ABE208" s="78"/>
      <c r="ABF208" s="78"/>
      <c r="ABG208" s="78"/>
      <c r="ABH208" s="78"/>
      <c r="ABI208" s="78"/>
      <c r="ABJ208" s="78"/>
      <c r="ABK208" s="78"/>
      <c r="ABL208" s="78"/>
      <c r="ABM208" s="78"/>
      <c r="ABN208" s="78"/>
      <c r="ABO208" s="78"/>
      <c r="ABP208" s="78"/>
      <c r="ABQ208" s="78"/>
      <c r="ABR208" s="78"/>
      <c r="ABS208" s="78"/>
      <c r="ABT208" s="78"/>
      <c r="ABU208" s="78"/>
      <c r="ABV208" s="78"/>
      <c r="ABW208" s="78"/>
      <c r="ABX208" s="78"/>
      <c r="ABY208" s="78"/>
      <c r="ABZ208" s="78"/>
      <c r="ACA208" s="78"/>
      <c r="ACB208" s="78"/>
      <c r="ACC208" s="78"/>
      <c r="ACD208" s="78"/>
      <c r="ACE208" s="78"/>
      <c r="ACF208" s="78"/>
      <c r="ACG208" s="78"/>
      <c r="ACH208" s="78"/>
      <c r="ACI208" s="78"/>
      <c r="ACJ208" s="78"/>
      <c r="ACK208" s="78"/>
      <c r="ACL208" s="78"/>
      <c r="ACM208" s="78"/>
      <c r="ACN208" s="78"/>
      <c r="ACO208" s="78"/>
      <c r="ACP208" s="78"/>
      <c r="ACQ208" s="78"/>
      <c r="ACR208" s="78"/>
      <c r="ACS208" s="78"/>
      <c r="ACT208" s="78"/>
      <c r="ACU208" s="78"/>
      <c r="ACV208" s="78"/>
      <c r="ACW208" s="78"/>
      <c r="ACX208" s="78"/>
      <c r="ACY208" s="78"/>
      <c r="ACZ208" s="78"/>
      <c r="ADA208" s="78"/>
      <c r="ADB208" s="78"/>
      <c r="ADC208" s="78"/>
      <c r="ADD208" s="78"/>
      <c r="ADE208" s="78"/>
      <c r="ADF208" s="78"/>
      <c r="ADG208" s="78"/>
      <c r="ADH208" s="78"/>
      <c r="ADI208" s="78"/>
      <c r="ADJ208" s="78"/>
      <c r="ADK208" s="78"/>
      <c r="ADL208" s="78"/>
      <c r="ADM208" s="78"/>
      <c r="ADN208" s="78"/>
      <c r="ADO208" s="78"/>
      <c r="ADP208" s="78"/>
      <c r="ADQ208" s="78"/>
      <c r="ADR208" s="78"/>
      <c r="ADS208" s="78"/>
      <c r="ADT208" s="78"/>
      <c r="ADU208" s="78"/>
      <c r="ADV208" s="78"/>
      <c r="ADW208" s="78"/>
      <c r="ADX208" s="78"/>
      <c r="ADY208" s="78"/>
      <c r="ADZ208" s="78"/>
      <c r="AEA208" s="78"/>
      <c r="AEB208" s="78"/>
      <c r="AEC208" s="78"/>
      <c r="AED208" s="78"/>
      <c r="AEE208" s="78"/>
      <c r="AEF208" s="78"/>
      <c r="AEG208" s="78"/>
      <c r="AEH208" s="78"/>
      <c r="AEI208" s="78"/>
      <c r="AEJ208" s="78"/>
      <c r="AEK208" s="78"/>
      <c r="AEL208" s="78"/>
      <c r="AEM208" s="78"/>
      <c r="AEN208" s="78"/>
      <c r="AEO208" s="78"/>
      <c r="AEP208" s="78"/>
      <c r="AEQ208" s="78"/>
      <c r="AER208" s="78"/>
      <c r="AES208" s="78"/>
      <c r="AET208" s="78"/>
      <c r="AEU208" s="78"/>
      <c r="AEV208" s="78"/>
      <c r="AEW208" s="78"/>
      <c r="AEX208" s="78"/>
      <c r="AEY208" s="78"/>
      <c r="AEZ208" s="78"/>
      <c r="AFA208" s="78"/>
      <c r="AFB208" s="78"/>
      <c r="AFC208" s="78"/>
      <c r="AFD208" s="78"/>
      <c r="AFE208" s="78"/>
      <c r="AFF208" s="78"/>
      <c r="AFG208" s="78"/>
      <c r="AFH208" s="78"/>
      <c r="AFI208" s="78"/>
      <c r="AFJ208" s="78"/>
      <c r="AFK208" s="78"/>
      <c r="AFL208" s="78"/>
      <c r="AFM208" s="78"/>
      <c r="AFN208" s="78"/>
      <c r="AFO208" s="78"/>
      <c r="AFP208" s="78"/>
      <c r="AFQ208" s="78"/>
      <c r="AFR208" s="78"/>
      <c r="AFS208" s="78"/>
      <c r="AFT208" s="78"/>
      <c r="AFU208" s="78"/>
      <c r="AFV208" s="78"/>
      <c r="AFW208" s="78"/>
      <c r="AFX208" s="78"/>
      <c r="AFY208" s="78"/>
      <c r="AFZ208" s="78"/>
      <c r="AGA208" s="78"/>
      <c r="AGB208" s="78"/>
      <c r="AGC208" s="78"/>
      <c r="AGD208" s="78"/>
      <c r="AGE208" s="78"/>
      <c r="AGF208" s="78"/>
      <c r="AGG208" s="78"/>
      <c r="AGH208" s="78"/>
      <c r="AGI208" s="78"/>
      <c r="AGJ208" s="78"/>
      <c r="AGK208" s="78"/>
      <c r="AGL208" s="78"/>
      <c r="AGM208" s="78"/>
      <c r="AGN208" s="78"/>
      <c r="AGO208" s="78"/>
      <c r="AGP208" s="78"/>
      <c r="AGQ208" s="78"/>
      <c r="AGR208" s="78"/>
      <c r="AGS208" s="78"/>
      <c r="AGT208" s="78"/>
      <c r="AGU208" s="78"/>
      <c r="AGV208" s="78"/>
      <c r="AGW208" s="78"/>
      <c r="AGX208" s="78"/>
      <c r="AGY208" s="78"/>
      <c r="AGZ208" s="78"/>
      <c r="AHA208" s="78"/>
      <c r="AHB208" s="78"/>
      <c r="AHC208" s="78"/>
      <c r="AHD208" s="78"/>
      <c r="AHE208" s="78"/>
      <c r="AHF208" s="78"/>
      <c r="AHG208" s="78"/>
      <c r="AHH208" s="78"/>
      <c r="AHI208" s="78"/>
      <c r="AHJ208" s="78"/>
      <c r="AHK208" s="78"/>
      <c r="AHL208" s="78"/>
      <c r="AHM208" s="78"/>
      <c r="AHN208" s="78"/>
      <c r="AHO208" s="78"/>
      <c r="AHP208" s="78"/>
      <c r="AHQ208" s="78"/>
      <c r="AHR208" s="78"/>
      <c r="AHS208" s="78"/>
      <c r="AHT208" s="78"/>
      <c r="AHU208" s="78"/>
      <c r="AHV208" s="78"/>
      <c r="AHW208" s="78"/>
      <c r="AHX208" s="78"/>
      <c r="AHY208" s="78"/>
      <c r="AHZ208" s="78"/>
      <c r="AIA208" s="78"/>
      <c r="AIB208" s="78"/>
      <c r="AIC208" s="78"/>
      <c r="AID208" s="78"/>
      <c r="AIE208" s="78"/>
      <c r="AIF208" s="78"/>
      <c r="AIG208" s="78"/>
      <c r="AIH208" s="78"/>
      <c r="AII208" s="78"/>
      <c r="AIJ208" s="78"/>
      <c r="AIK208" s="78"/>
      <c r="AIL208" s="78"/>
      <c r="AIM208" s="78"/>
      <c r="AIN208" s="78"/>
      <c r="AIO208" s="78"/>
      <c r="AIP208" s="78"/>
      <c r="AIQ208" s="78"/>
      <c r="AIR208" s="78"/>
      <c r="AIS208" s="78"/>
      <c r="AIT208" s="78"/>
      <c r="AIU208" s="78"/>
      <c r="AIV208" s="78"/>
      <c r="AIW208" s="78"/>
      <c r="AIX208" s="78"/>
      <c r="AIY208" s="78"/>
      <c r="AIZ208" s="78"/>
      <c r="AJA208" s="78"/>
      <c r="AJB208" s="78"/>
      <c r="AJC208" s="78"/>
      <c r="AJD208" s="78"/>
      <c r="AJE208" s="78"/>
      <c r="AJF208" s="78"/>
      <c r="AJG208" s="78"/>
      <c r="AJH208" s="78"/>
      <c r="AJI208" s="78"/>
      <c r="AJJ208" s="78"/>
      <c r="AJK208" s="78"/>
      <c r="AJL208" s="78"/>
      <c r="AJM208" s="78"/>
      <c r="AJN208" s="78"/>
      <c r="AJO208" s="78"/>
      <c r="AJP208" s="78"/>
      <c r="AJQ208" s="78"/>
      <c r="AJR208" s="78"/>
      <c r="AJS208" s="78"/>
      <c r="AJT208" s="78"/>
      <c r="AJU208" s="78"/>
      <c r="AJV208" s="78"/>
      <c r="AJW208" s="78"/>
      <c r="AJX208" s="78"/>
      <c r="AJY208" s="78"/>
      <c r="AJZ208" s="78"/>
      <c r="AKA208" s="78"/>
      <c r="AKB208" s="78"/>
      <c r="AKC208" s="78"/>
      <c r="AKD208" s="78"/>
      <c r="AKE208" s="78"/>
      <c r="AKF208" s="78"/>
      <c r="AKG208" s="78"/>
      <c r="AKH208" s="78"/>
      <c r="AKI208" s="78"/>
      <c r="AKJ208" s="78"/>
      <c r="AKK208" s="78"/>
      <c r="AKL208" s="78"/>
      <c r="AKM208" s="78"/>
      <c r="AKN208" s="78"/>
      <c r="AKO208" s="78"/>
      <c r="AKP208" s="78"/>
      <c r="AKQ208" s="78"/>
      <c r="AKR208" s="78"/>
      <c r="AKS208" s="78"/>
      <c r="AKT208" s="78"/>
      <c r="AKU208" s="78"/>
      <c r="AKV208" s="78"/>
      <c r="AKW208" s="78"/>
      <c r="AKX208" s="78"/>
      <c r="AKY208" s="78"/>
      <c r="AKZ208" s="78"/>
      <c r="ALA208" s="78"/>
      <c r="ALB208" s="78"/>
      <c r="ALC208" s="78"/>
      <c r="ALD208" s="78"/>
      <c r="ALE208" s="78"/>
      <c r="ALF208" s="78"/>
      <c r="ALG208" s="78"/>
      <c r="ALH208" s="78"/>
      <c r="ALI208" s="78"/>
      <c r="ALJ208" s="78"/>
      <c r="ALK208" s="78"/>
      <c r="ALL208" s="78"/>
      <c r="ALM208" s="78"/>
      <c r="ALN208" s="78"/>
      <c r="ALO208" s="78"/>
      <c r="ALP208" s="78"/>
      <c r="ALQ208" s="78"/>
      <c r="ALR208" s="78"/>
      <c r="ALS208" s="78"/>
      <c r="ALT208" s="78"/>
      <c r="ALU208" s="78"/>
      <c r="ALV208" s="78"/>
      <c r="ALW208" s="78"/>
      <c r="ALX208" s="78"/>
      <c r="ALY208" s="78"/>
      <c r="ALZ208" s="78"/>
      <c r="AMA208" s="78"/>
      <c r="AMB208" s="78"/>
      <c r="AMC208" s="78"/>
      <c r="AMD208" s="78"/>
      <c r="AME208" s="78"/>
      <c r="AMF208" s="78"/>
      <c r="AMG208" s="78"/>
      <c r="AMH208" s="78"/>
      <c r="AMI208" s="78"/>
      <c r="AMJ208" s="78"/>
    </row>
    <row r="209" spans="1:1024" s="80" customFormat="1" ht="38.25" outlineLevel="1" x14ac:dyDescent="0.2">
      <c r="A209" s="149" t="s">
        <v>949</v>
      </c>
      <c r="B209" s="151">
        <v>96812</v>
      </c>
      <c r="C209" s="150" t="s">
        <v>17</v>
      </c>
      <c r="D209" s="88" t="s">
        <v>832</v>
      </c>
      <c r="E209" s="149" t="s">
        <v>94</v>
      </c>
      <c r="F209" s="94">
        <v>3</v>
      </c>
      <c r="G209" s="547">
        <v>0</v>
      </c>
      <c r="H209" s="83">
        <f t="shared" si="49"/>
        <v>0</v>
      </c>
      <c r="I209" s="199">
        <f t="shared" si="51"/>
        <v>0</v>
      </c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/>
      <c r="FZ209" s="78"/>
      <c r="GA209" s="78"/>
      <c r="GB209" s="78"/>
      <c r="GC209" s="78"/>
      <c r="GD209" s="78"/>
      <c r="GE209" s="78"/>
      <c r="GF209" s="78"/>
      <c r="GG209" s="78"/>
      <c r="GH209" s="78"/>
      <c r="GI209" s="78"/>
      <c r="GJ209" s="78"/>
      <c r="GK209" s="78"/>
      <c r="GL209" s="78"/>
      <c r="GM209" s="78"/>
      <c r="GN209" s="78"/>
      <c r="GO209" s="78"/>
      <c r="GP209" s="78"/>
      <c r="GQ209" s="78"/>
      <c r="GR209" s="78"/>
      <c r="GS209" s="78"/>
      <c r="GT209" s="78"/>
      <c r="GU209" s="78"/>
      <c r="GV209" s="78"/>
      <c r="GW209" s="78"/>
      <c r="GX209" s="78"/>
      <c r="GY209" s="78"/>
      <c r="GZ209" s="78"/>
      <c r="HA209" s="78"/>
      <c r="HB209" s="78"/>
      <c r="HC209" s="78"/>
      <c r="HD209" s="78"/>
      <c r="HE209" s="78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78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78"/>
      <c r="IK209" s="78"/>
      <c r="IL209" s="78"/>
      <c r="IM209" s="78"/>
      <c r="IN209" s="78"/>
      <c r="IO209" s="78"/>
      <c r="IP209" s="78"/>
      <c r="IQ209" s="78"/>
      <c r="IR209" s="78"/>
      <c r="IS209" s="78"/>
      <c r="IT209" s="78"/>
      <c r="IU209" s="78"/>
      <c r="IV209" s="78"/>
      <c r="IW209" s="78"/>
      <c r="IX209" s="78"/>
      <c r="IY209" s="78"/>
      <c r="IZ209" s="78"/>
      <c r="JA209" s="78"/>
      <c r="JB209" s="78"/>
      <c r="JC209" s="78"/>
      <c r="JD209" s="78"/>
      <c r="JE209" s="78"/>
      <c r="JF209" s="78"/>
      <c r="JG209" s="78"/>
      <c r="JH209" s="78"/>
      <c r="JI209" s="78"/>
      <c r="JJ209" s="78"/>
      <c r="JK209" s="78"/>
      <c r="JL209" s="78"/>
      <c r="JM209" s="78"/>
      <c r="JN209" s="78"/>
      <c r="JO209" s="78"/>
      <c r="JP209" s="78"/>
      <c r="JQ209" s="78"/>
      <c r="JR209" s="78"/>
      <c r="JS209" s="78"/>
      <c r="JT209" s="78"/>
      <c r="JU209" s="78"/>
      <c r="JV209" s="78"/>
      <c r="JW209" s="78"/>
      <c r="JX209" s="78"/>
      <c r="JY209" s="78"/>
      <c r="JZ209" s="78"/>
      <c r="KA209" s="78"/>
      <c r="KB209" s="78"/>
      <c r="KC209" s="78"/>
      <c r="KD209" s="78"/>
      <c r="KE209" s="78"/>
      <c r="KF209" s="78"/>
      <c r="KG209" s="78"/>
      <c r="KH209" s="78"/>
      <c r="KI209" s="78"/>
      <c r="KJ209" s="78"/>
      <c r="KK209" s="78"/>
      <c r="KL209" s="78"/>
      <c r="KM209" s="78"/>
      <c r="KN209" s="78"/>
      <c r="KO209" s="78"/>
      <c r="KP209" s="78"/>
      <c r="KQ209" s="78"/>
      <c r="KR209" s="78"/>
      <c r="KS209" s="78"/>
      <c r="KT209" s="78"/>
      <c r="KU209" s="78"/>
      <c r="KV209" s="78"/>
      <c r="KW209" s="78"/>
      <c r="KX209" s="78"/>
      <c r="KY209" s="78"/>
      <c r="KZ209" s="78"/>
      <c r="LA209" s="78"/>
      <c r="LB209" s="78"/>
      <c r="LC209" s="78"/>
      <c r="LD209" s="78"/>
      <c r="LE209" s="78"/>
      <c r="LF209" s="78"/>
      <c r="LG209" s="78"/>
      <c r="LH209" s="78"/>
      <c r="LI209" s="78"/>
      <c r="LJ209" s="78"/>
      <c r="LK209" s="78"/>
      <c r="LL209" s="78"/>
      <c r="LM209" s="78"/>
      <c r="LN209" s="78"/>
      <c r="LO209" s="78"/>
      <c r="LP209" s="78"/>
      <c r="LQ209" s="78"/>
      <c r="LR209" s="78"/>
      <c r="LS209" s="78"/>
      <c r="LT209" s="78"/>
      <c r="LU209" s="78"/>
      <c r="LV209" s="78"/>
      <c r="LW209" s="78"/>
      <c r="LX209" s="78"/>
      <c r="LY209" s="78"/>
      <c r="LZ209" s="78"/>
      <c r="MA209" s="78"/>
      <c r="MB209" s="78"/>
      <c r="MC209" s="78"/>
      <c r="MD209" s="78"/>
      <c r="ME209" s="78"/>
      <c r="MF209" s="78"/>
      <c r="MG209" s="78"/>
      <c r="MH209" s="78"/>
      <c r="MI209" s="78"/>
      <c r="MJ209" s="78"/>
      <c r="MK209" s="78"/>
      <c r="ML209" s="78"/>
      <c r="MM209" s="78"/>
      <c r="MN209" s="78"/>
      <c r="MO209" s="78"/>
      <c r="MP209" s="78"/>
      <c r="MQ209" s="78"/>
      <c r="MR209" s="78"/>
      <c r="MS209" s="78"/>
      <c r="MT209" s="78"/>
      <c r="MU209" s="78"/>
      <c r="MV209" s="78"/>
      <c r="MW209" s="78"/>
      <c r="MX209" s="78"/>
      <c r="MY209" s="78"/>
      <c r="MZ209" s="78"/>
      <c r="NA209" s="78"/>
      <c r="NB209" s="78"/>
      <c r="NC209" s="78"/>
      <c r="ND209" s="78"/>
      <c r="NE209" s="78"/>
      <c r="NF209" s="78"/>
      <c r="NG209" s="78"/>
      <c r="NH209" s="78"/>
      <c r="NI209" s="78"/>
      <c r="NJ209" s="78"/>
      <c r="NK209" s="78"/>
      <c r="NL209" s="78"/>
      <c r="NM209" s="78"/>
      <c r="NN209" s="78"/>
      <c r="NO209" s="78"/>
      <c r="NP209" s="78"/>
      <c r="NQ209" s="78"/>
      <c r="NR209" s="78"/>
      <c r="NS209" s="78"/>
      <c r="NT209" s="78"/>
      <c r="NU209" s="78"/>
      <c r="NV209" s="78"/>
      <c r="NW209" s="78"/>
      <c r="NX209" s="78"/>
      <c r="NY209" s="78"/>
      <c r="NZ209" s="78"/>
      <c r="OA209" s="78"/>
      <c r="OB209" s="78"/>
      <c r="OC209" s="78"/>
      <c r="OD209" s="78"/>
      <c r="OE209" s="78"/>
      <c r="OF209" s="78"/>
      <c r="OG209" s="78"/>
      <c r="OH209" s="78"/>
      <c r="OI209" s="78"/>
      <c r="OJ209" s="78"/>
      <c r="OK209" s="78"/>
      <c r="OL209" s="78"/>
      <c r="OM209" s="78"/>
      <c r="ON209" s="78"/>
      <c r="OO209" s="78"/>
      <c r="OP209" s="78"/>
      <c r="OQ209" s="78"/>
      <c r="OR209" s="78"/>
      <c r="OS209" s="78"/>
      <c r="OT209" s="78"/>
      <c r="OU209" s="78"/>
      <c r="OV209" s="78"/>
      <c r="OW209" s="78"/>
      <c r="OX209" s="78"/>
      <c r="OY209" s="78"/>
      <c r="OZ209" s="78"/>
      <c r="PA209" s="78"/>
      <c r="PB209" s="78"/>
      <c r="PC209" s="78"/>
      <c r="PD209" s="78"/>
      <c r="PE209" s="78"/>
      <c r="PF209" s="78"/>
      <c r="PG209" s="78"/>
      <c r="PH209" s="78"/>
      <c r="PI209" s="78"/>
      <c r="PJ209" s="78"/>
      <c r="PK209" s="78"/>
      <c r="PL209" s="78"/>
      <c r="PM209" s="78"/>
      <c r="PN209" s="78"/>
      <c r="PO209" s="78"/>
      <c r="PP209" s="78"/>
      <c r="PQ209" s="78"/>
      <c r="PR209" s="78"/>
      <c r="PS209" s="78"/>
      <c r="PT209" s="78"/>
      <c r="PU209" s="78"/>
      <c r="PV209" s="78"/>
      <c r="PW209" s="78"/>
      <c r="PX209" s="78"/>
      <c r="PY209" s="78"/>
      <c r="PZ209" s="78"/>
      <c r="QA209" s="78"/>
      <c r="QB209" s="78"/>
      <c r="QC209" s="78"/>
      <c r="QD209" s="78"/>
      <c r="QE209" s="78"/>
      <c r="QF209" s="78"/>
      <c r="QG209" s="78"/>
      <c r="QH209" s="78"/>
      <c r="QI209" s="78"/>
      <c r="QJ209" s="78"/>
      <c r="QK209" s="78"/>
      <c r="QL209" s="78"/>
      <c r="QM209" s="78"/>
      <c r="QN209" s="78"/>
      <c r="QO209" s="78"/>
      <c r="QP209" s="78"/>
      <c r="QQ209" s="78"/>
      <c r="QR209" s="78"/>
      <c r="QS209" s="78"/>
      <c r="QT209" s="78"/>
      <c r="QU209" s="78"/>
      <c r="QV209" s="78"/>
      <c r="QW209" s="78"/>
      <c r="QX209" s="78"/>
      <c r="QY209" s="78"/>
      <c r="QZ209" s="78"/>
      <c r="RA209" s="78"/>
      <c r="RB209" s="78"/>
      <c r="RC209" s="78"/>
      <c r="RD209" s="78"/>
      <c r="RE209" s="78"/>
      <c r="RF209" s="78"/>
      <c r="RG209" s="78"/>
      <c r="RH209" s="78"/>
      <c r="RI209" s="78"/>
      <c r="RJ209" s="78"/>
      <c r="RK209" s="78"/>
      <c r="RL209" s="78"/>
      <c r="RM209" s="78"/>
      <c r="RN209" s="78"/>
      <c r="RO209" s="78"/>
      <c r="RP209" s="78"/>
      <c r="RQ209" s="78"/>
      <c r="RR209" s="78"/>
      <c r="RS209" s="78"/>
      <c r="RT209" s="78"/>
      <c r="RU209" s="78"/>
      <c r="RV209" s="78"/>
      <c r="RW209" s="78"/>
      <c r="RX209" s="78"/>
      <c r="RY209" s="78"/>
      <c r="RZ209" s="78"/>
      <c r="SA209" s="78"/>
      <c r="SB209" s="78"/>
      <c r="SC209" s="78"/>
      <c r="SD209" s="78"/>
      <c r="SE209" s="78"/>
      <c r="SF209" s="78"/>
      <c r="SG209" s="78"/>
      <c r="SH209" s="78"/>
      <c r="SI209" s="78"/>
      <c r="SJ209" s="78"/>
      <c r="SK209" s="78"/>
      <c r="SL209" s="78"/>
      <c r="SM209" s="78"/>
      <c r="SN209" s="78"/>
      <c r="SO209" s="78"/>
      <c r="SP209" s="78"/>
      <c r="SQ209" s="78"/>
      <c r="SR209" s="78"/>
      <c r="SS209" s="78"/>
      <c r="ST209" s="78"/>
      <c r="SU209" s="78"/>
      <c r="SV209" s="78"/>
      <c r="SW209" s="78"/>
      <c r="SX209" s="78"/>
      <c r="SY209" s="78"/>
      <c r="SZ209" s="78"/>
      <c r="TA209" s="78"/>
      <c r="TB209" s="78"/>
      <c r="TC209" s="78"/>
      <c r="TD209" s="78"/>
      <c r="TE209" s="78"/>
      <c r="TF209" s="78"/>
      <c r="TG209" s="78"/>
      <c r="TH209" s="78"/>
      <c r="TI209" s="78"/>
      <c r="TJ209" s="78"/>
      <c r="TK209" s="78"/>
      <c r="TL209" s="78"/>
      <c r="TM209" s="78"/>
      <c r="TN209" s="78"/>
      <c r="TO209" s="78"/>
      <c r="TP209" s="78"/>
      <c r="TQ209" s="78"/>
      <c r="TR209" s="78"/>
      <c r="TS209" s="78"/>
      <c r="TT209" s="78"/>
      <c r="TU209" s="78"/>
      <c r="TV209" s="78"/>
      <c r="TW209" s="78"/>
      <c r="TX209" s="78"/>
      <c r="TY209" s="78"/>
      <c r="TZ209" s="78"/>
      <c r="UA209" s="78"/>
      <c r="UB209" s="78"/>
      <c r="UC209" s="78"/>
      <c r="UD209" s="78"/>
      <c r="UE209" s="78"/>
      <c r="UF209" s="78"/>
      <c r="UG209" s="78"/>
      <c r="UH209" s="78"/>
      <c r="UI209" s="78"/>
      <c r="UJ209" s="78"/>
      <c r="UK209" s="78"/>
      <c r="UL209" s="78"/>
      <c r="UM209" s="78"/>
      <c r="UN209" s="78"/>
      <c r="UO209" s="78"/>
      <c r="UP209" s="78"/>
      <c r="UQ209" s="78"/>
      <c r="UR209" s="78"/>
      <c r="US209" s="78"/>
      <c r="UT209" s="78"/>
      <c r="UU209" s="78"/>
      <c r="UV209" s="78"/>
      <c r="UW209" s="78"/>
      <c r="UX209" s="78"/>
      <c r="UY209" s="78"/>
      <c r="UZ209" s="78"/>
      <c r="VA209" s="78"/>
      <c r="VB209" s="78"/>
      <c r="VC209" s="78"/>
      <c r="VD209" s="78"/>
      <c r="VE209" s="78"/>
      <c r="VF209" s="78"/>
      <c r="VG209" s="78"/>
      <c r="VH209" s="78"/>
      <c r="VI209" s="78"/>
      <c r="VJ209" s="78"/>
      <c r="VK209" s="78"/>
      <c r="VL209" s="78"/>
      <c r="VM209" s="78"/>
      <c r="VN209" s="78"/>
      <c r="VO209" s="78"/>
      <c r="VP209" s="78"/>
      <c r="VQ209" s="78"/>
      <c r="VR209" s="78"/>
      <c r="VS209" s="78"/>
      <c r="VT209" s="78"/>
      <c r="VU209" s="78"/>
      <c r="VV209" s="78"/>
      <c r="VW209" s="78"/>
      <c r="VX209" s="78"/>
      <c r="VY209" s="78"/>
      <c r="VZ209" s="78"/>
      <c r="WA209" s="78"/>
      <c r="WB209" s="78"/>
      <c r="WC209" s="78"/>
      <c r="WD209" s="78"/>
      <c r="WE209" s="78"/>
      <c r="WF209" s="78"/>
      <c r="WG209" s="78"/>
      <c r="WH209" s="78"/>
      <c r="WI209" s="78"/>
      <c r="WJ209" s="78"/>
      <c r="WK209" s="78"/>
      <c r="WL209" s="78"/>
      <c r="WM209" s="78"/>
      <c r="WN209" s="78"/>
      <c r="WO209" s="78"/>
      <c r="WP209" s="78"/>
      <c r="WQ209" s="78"/>
      <c r="WR209" s="78"/>
      <c r="WS209" s="78"/>
      <c r="WT209" s="78"/>
      <c r="WU209" s="78"/>
      <c r="WV209" s="78"/>
      <c r="WW209" s="78"/>
      <c r="WX209" s="78"/>
      <c r="WY209" s="78"/>
      <c r="WZ209" s="78"/>
      <c r="XA209" s="78"/>
      <c r="XB209" s="78"/>
      <c r="XC209" s="78"/>
      <c r="XD209" s="78"/>
      <c r="XE209" s="78"/>
      <c r="XF209" s="78"/>
      <c r="XG209" s="78"/>
      <c r="XH209" s="78"/>
      <c r="XI209" s="78"/>
      <c r="XJ209" s="78"/>
      <c r="XK209" s="78"/>
      <c r="XL209" s="78"/>
      <c r="XM209" s="78"/>
      <c r="XN209" s="78"/>
      <c r="XO209" s="78"/>
      <c r="XP209" s="78"/>
      <c r="XQ209" s="78"/>
      <c r="XR209" s="78"/>
      <c r="XS209" s="78"/>
      <c r="XT209" s="78"/>
      <c r="XU209" s="78"/>
      <c r="XV209" s="78"/>
      <c r="XW209" s="78"/>
      <c r="XX209" s="78"/>
      <c r="XY209" s="78"/>
      <c r="XZ209" s="78"/>
      <c r="YA209" s="78"/>
      <c r="YB209" s="78"/>
      <c r="YC209" s="78"/>
      <c r="YD209" s="78"/>
      <c r="YE209" s="78"/>
      <c r="YF209" s="78"/>
      <c r="YG209" s="78"/>
      <c r="YH209" s="78"/>
      <c r="YI209" s="78"/>
      <c r="YJ209" s="78"/>
      <c r="YK209" s="78"/>
      <c r="YL209" s="78"/>
      <c r="YM209" s="78"/>
      <c r="YN209" s="78"/>
      <c r="YO209" s="78"/>
      <c r="YP209" s="78"/>
      <c r="YQ209" s="78"/>
      <c r="YR209" s="78"/>
      <c r="YS209" s="78"/>
      <c r="YT209" s="78"/>
      <c r="YU209" s="78"/>
      <c r="YV209" s="78"/>
      <c r="YW209" s="78"/>
      <c r="YX209" s="78"/>
      <c r="YY209" s="78"/>
      <c r="YZ209" s="78"/>
      <c r="ZA209" s="78"/>
      <c r="ZB209" s="78"/>
      <c r="ZC209" s="78"/>
      <c r="ZD209" s="78"/>
      <c r="ZE209" s="78"/>
      <c r="ZF209" s="78"/>
      <c r="ZG209" s="78"/>
      <c r="ZH209" s="78"/>
      <c r="ZI209" s="78"/>
      <c r="ZJ209" s="78"/>
      <c r="ZK209" s="78"/>
      <c r="ZL209" s="78"/>
      <c r="ZM209" s="78"/>
      <c r="ZN209" s="78"/>
      <c r="ZO209" s="78"/>
      <c r="ZP209" s="78"/>
      <c r="ZQ209" s="78"/>
      <c r="ZR209" s="78"/>
      <c r="ZS209" s="78"/>
      <c r="ZT209" s="78"/>
      <c r="ZU209" s="78"/>
      <c r="ZV209" s="78"/>
      <c r="ZW209" s="78"/>
      <c r="ZX209" s="78"/>
      <c r="ZY209" s="78"/>
      <c r="ZZ209" s="78"/>
      <c r="AAA209" s="78"/>
      <c r="AAB209" s="78"/>
      <c r="AAC209" s="78"/>
      <c r="AAD209" s="78"/>
      <c r="AAE209" s="78"/>
      <c r="AAF209" s="78"/>
      <c r="AAG209" s="78"/>
      <c r="AAH209" s="78"/>
      <c r="AAI209" s="78"/>
      <c r="AAJ209" s="78"/>
      <c r="AAK209" s="78"/>
      <c r="AAL209" s="78"/>
      <c r="AAM209" s="78"/>
      <c r="AAN209" s="78"/>
      <c r="AAO209" s="78"/>
      <c r="AAP209" s="78"/>
      <c r="AAQ209" s="78"/>
      <c r="AAR209" s="78"/>
      <c r="AAS209" s="78"/>
      <c r="AAT209" s="78"/>
      <c r="AAU209" s="78"/>
      <c r="AAV209" s="78"/>
      <c r="AAW209" s="78"/>
      <c r="AAX209" s="78"/>
      <c r="AAY209" s="78"/>
      <c r="AAZ209" s="78"/>
      <c r="ABA209" s="78"/>
      <c r="ABB209" s="78"/>
      <c r="ABC209" s="78"/>
      <c r="ABD209" s="78"/>
      <c r="ABE209" s="78"/>
      <c r="ABF209" s="78"/>
      <c r="ABG209" s="78"/>
      <c r="ABH209" s="78"/>
      <c r="ABI209" s="78"/>
      <c r="ABJ209" s="78"/>
      <c r="ABK209" s="78"/>
      <c r="ABL209" s="78"/>
      <c r="ABM209" s="78"/>
      <c r="ABN209" s="78"/>
      <c r="ABO209" s="78"/>
      <c r="ABP209" s="78"/>
      <c r="ABQ209" s="78"/>
      <c r="ABR209" s="78"/>
      <c r="ABS209" s="78"/>
      <c r="ABT209" s="78"/>
      <c r="ABU209" s="78"/>
      <c r="ABV209" s="78"/>
      <c r="ABW209" s="78"/>
      <c r="ABX209" s="78"/>
      <c r="ABY209" s="78"/>
      <c r="ABZ209" s="78"/>
      <c r="ACA209" s="78"/>
      <c r="ACB209" s="78"/>
      <c r="ACC209" s="78"/>
      <c r="ACD209" s="78"/>
      <c r="ACE209" s="78"/>
      <c r="ACF209" s="78"/>
      <c r="ACG209" s="78"/>
      <c r="ACH209" s="78"/>
      <c r="ACI209" s="78"/>
      <c r="ACJ209" s="78"/>
      <c r="ACK209" s="78"/>
      <c r="ACL209" s="78"/>
      <c r="ACM209" s="78"/>
      <c r="ACN209" s="78"/>
      <c r="ACO209" s="78"/>
      <c r="ACP209" s="78"/>
      <c r="ACQ209" s="78"/>
      <c r="ACR209" s="78"/>
      <c r="ACS209" s="78"/>
      <c r="ACT209" s="78"/>
      <c r="ACU209" s="78"/>
      <c r="ACV209" s="78"/>
      <c r="ACW209" s="78"/>
      <c r="ACX209" s="78"/>
      <c r="ACY209" s="78"/>
      <c r="ACZ209" s="78"/>
      <c r="ADA209" s="78"/>
      <c r="ADB209" s="78"/>
      <c r="ADC209" s="78"/>
      <c r="ADD209" s="78"/>
      <c r="ADE209" s="78"/>
      <c r="ADF209" s="78"/>
      <c r="ADG209" s="78"/>
      <c r="ADH209" s="78"/>
      <c r="ADI209" s="78"/>
      <c r="ADJ209" s="78"/>
      <c r="ADK209" s="78"/>
      <c r="ADL209" s="78"/>
      <c r="ADM209" s="78"/>
      <c r="ADN209" s="78"/>
      <c r="ADO209" s="78"/>
      <c r="ADP209" s="78"/>
      <c r="ADQ209" s="78"/>
      <c r="ADR209" s="78"/>
      <c r="ADS209" s="78"/>
      <c r="ADT209" s="78"/>
      <c r="ADU209" s="78"/>
      <c r="ADV209" s="78"/>
      <c r="ADW209" s="78"/>
      <c r="ADX209" s="78"/>
      <c r="ADY209" s="78"/>
      <c r="ADZ209" s="78"/>
      <c r="AEA209" s="78"/>
      <c r="AEB209" s="78"/>
      <c r="AEC209" s="78"/>
      <c r="AED209" s="78"/>
      <c r="AEE209" s="78"/>
      <c r="AEF209" s="78"/>
      <c r="AEG209" s="78"/>
      <c r="AEH209" s="78"/>
      <c r="AEI209" s="78"/>
      <c r="AEJ209" s="78"/>
      <c r="AEK209" s="78"/>
      <c r="AEL209" s="78"/>
      <c r="AEM209" s="78"/>
      <c r="AEN209" s="78"/>
      <c r="AEO209" s="78"/>
      <c r="AEP209" s="78"/>
      <c r="AEQ209" s="78"/>
      <c r="AER209" s="78"/>
      <c r="AES209" s="78"/>
      <c r="AET209" s="78"/>
      <c r="AEU209" s="78"/>
      <c r="AEV209" s="78"/>
      <c r="AEW209" s="78"/>
      <c r="AEX209" s="78"/>
      <c r="AEY209" s="78"/>
      <c r="AEZ209" s="78"/>
      <c r="AFA209" s="78"/>
      <c r="AFB209" s="78"/>
      <c r="AFC209" s="78"/>
      <c r="AFD209" s="78"/>
      <c r="AFE209" s="78"/>
      <c r="AFF209" s="78"/>
      <c r="AFG209" s="78"/>
      <c r="AFH209" s="78"/>
      <c r="AFI209" s="78"/>
      <c r="AFJ209" s="78"/>
      <c r="AFK209" s="78"/>
      <c r="AFL209" s="78"/>
      <c r="AFM209" s="78"/>
      <c r="AFN209" s="78"/>
      <c r="AFO209" s="78"/>
      <c r="AFP209" s="78"/>
      <c r="AFQ209" s="78"/>
      <c r="AFR209" s="78"/>
      <c r="AFS209" s="78"/>
      <c r="AFT209" s="78"/>
      <c r="AFU209" s="78"/>
      <c r="AFV209" s="78"/>
      <c r="AFW209" s="78"/>
      <c r="AFX209" s="78"/>
      <c r="AFY209" s="78"/>
      <c r="AFZ209" s="78"/>
      <c r="AGA209" s="78"/>
      <c r="AGB209" s="78"/>
      <c r="AGC209" s="78"/>
      <c r="AGD209" s="78"/>
      <c r="AGE209" s="78"/>
      <c r="AGF209" s="78"/>
      <c r="AGG209" s="78"/>
      <c r="AGH209" s="78"/>
      <c r="AGI209" s="78"/>
      <c r="AGJ209" s="78"/>
      <c r="AGK209" s="78"/>
      <c r="AGL209" s="78"/>
      <c r="AGM209" s="78"/>
      <c r="AGN209" s="78"/>
      <c r="AGO209" s="78"/>
      <c r="AGP209" s="78"/>
      <c r="AGQ209" s="78"/>
      <c r="AGR209" s="78"/>
      <c r="AGS209" s="78"/>
      <c r="AGT209" s="78"/>
      <c r="AGU209" s="78"/>
      <c r="AGV209" s="78"/>
      <c r="AGW209" s="78"/>
      <c r="AGX209" s="78"/>
      <c r="AGY209" s="78"/>
      <c r="AGZ209" s="78"/>
      <c r="AHA209" s="78"/>
      <c r="AHB209" s="78"/>
      <c r="AHC209" s="78"/>
      <c r="AHD209" s="78"/>
      <c r="AHE209" s="78"/>
      <c r="AHF209" s="78"/>
      <c r="AHG209" s="78"/>
      <c r="AHH209" s="78"/>
      <c r="AHI209" s="78"/>
      <c r="AHJ209" s="78"/>
      <c r="AHK209" s="78"/>
      <c r="AHL209" s="78"/>
      <c r="AHM209" s="78"/>
      <c r="AHN209" s="78"/>
      <c r="AHO209" s="78"/>
      <c r="AHP209" s="78"/>
      <c r="AHQ209" s="78"/>
      <c r="AHR209" s="78"/>
      <c r="AHS209" s="78"/>
      <c r="AHT209" s="78"/>
      <c r="AHU209" s="78"/>
      <c r="AHV209" s="78"/>
      <c r="AHW209" s="78"/>
      <c r="AHX209" s="78"/>
      <c r="AHY209" s="78"/>
      <c r="AHZ209" s="78"/>
      <c r="AIA209" s="78"/>
      <c r="AIB209" s="78"/>
      <c r="AIC209" s="78"/>
      <c r="AID209" s="78"/>
      <c r="AIE209" s="78"/>
      <c r="AIF209" s="78"/>
      <c r="AIG209" s="78"/>
      <c r="AIH209" s="78"/>
      <c r="AII209" s="78"/>
      <c r="AIJ209" s="78"/>
      <c r="AIK209" s="78"/>
      <c r="AIL209" s="78"/>
      <c r="AIM209" s="78"/>
      <c r="AIN209" s="78"/>
      <c r="AIO209" s="78"/>
      <c r="AIP209" s="78"/>
      <c r="AIQ209" s="78"/>
      <c r="AIR209" s="78"/>
      <c r="AIS209" s="78"/>
      <c r="AIT209" s="78"/>
      <c r="AIU209" s="78"/>
      <c r="AIV209" s="78"/>
      <c r="AIW209" s="78"/>
      <c r="AIX209" s="78"/>
      <c r="AIY209" s="78"/>
      <c r="AIZ209" s="78"/>
      <c r="AJA209" s="78"/>
      <c r="AJB209" s="78"/>
      <c r="AJC209" s="78"/>
      <c r="AJD209" s="78"/>
      <c r="AJE209" s="78"/>
      <c r="AJF209" s="78"/>
      <c r="AJG209" s="78"/>
      <c r="AJH209" s="78"/>
      <c r="AJI209" s="78"/>
      <c r="AJJ209" s="78"/>
      <c r="AJK209" s="78"/>
      <c r="AJL209" s="78"/>
      <c r="AJM209" s="78"/>
      <c r="AJN209" s="78"/>
      <c r="AJO209" s="78"/>
      <c r="AJP209" s="78"/>
      <c r="AJQ209" s="78"/>
      <c r="AJR209" s="78"/>
      <c r="AJS209" s="78"/>
      <c r="AJT209" s="78"/>
      <c r="AJU209" s="78"/>
      <c r="AJV209" s="78"/>
      <c r="AJW209" s="78"/>
      <c r="AJX209" s="78"/>
      <c r="AJY209" s="78"/>
      <c r="AJZ209" s="78"/>
      <c r="AKA209" s="78"/>
      <c r="AKB209" s="78"/>
      <c r="AKC209" s="78"/>
      <c r="AKD209" s="78"/>
      <c r="AKE209" s="78"/>
      <c r="AKF209" s="78"/>
      <c r="AKG209" s="78"/>
      <c r="AKH209" s="78"/>
      <c r="AKI209" s="78"/>
      <c r="AKJ209" s="78"/>
      <c r="AKK209" s="78"/>
      <c r="AKL209" s="78"/>
      <c r="AKM209" s="78"/>
      <c r="AKN209" s="78"/>
      <c r="AKO209" s="78"/>
      <c r="AKP209" s="78"/>
      <c r="AKQ209" s="78"/>
      <c r="AKR209" s="78"/>
      <c r="AKS209" s="78"/>
      <c r="AKT209" s="78"/>
      <c r="AKU209" s="78"/>
      <c r="AKV209" s="78"/>
      <c r="AKW209" s="78"/>
      <c r="AKX209" s="78"/>
      <c r="AKY209" s="78"/>
      <c r="AKZ209" s="78"/>
      <c r="ALA209" s="78"/>
      <c r="ALB209" s="78"/>
      <c r="ALC209" s="78"/>
      <c r="ALD209" s="78"/>
      <c r="ALE209" s="78"/>
      <c r="ALF209" s="78"/>
      <c r="ALG209" s="78"/>
      <c r="ALH209" s="78"/>
      <c r="ALI209" s="78"/>
      <c r="ALJ209" s="78"/>
      <c r="ALK209" s="78"/>
      <c r="ALL209" s="78"/>
      <c r="ALM209" s="78"/>
      <c r="ALN209" s="78"/>
      <c r="ALO209" s="78"/>
      <c r="ALP209" s="78"/>
      <c r="ALQ209" s="78"/>
      <c r="ALR209" s="78"/>
      <c r="ALS209" s="78"/>
      <c r="ALT209" s="78"/>
      <c r="ALU209" s="78"/>
      <c r="ALV209" s="78"/>
      <c r="ALW209" s="78"/>
      <c r="ALX209" s="78"/>
      <c r="ALY209" s="78"/>
      <c r="ALZ209" s="78"/>
      <c r="AMA209" s="78"/>
      <c r="AMB209" s="78"/>
      <c r="AMC209" s="78"/>
      <c r="AMD209" s="78"/>
      <c r="AME209" s="78"/>
      <c r="AMF209" s="78"/>
      <c r="AMG209" s="78"/>
      <c r="AMH209" s="78"/>
      <c r="AMI209" s="78"/>
      <c r="AMJ209" s="78"/>
    </row>
    <row r="210" spans="1:1024" s="80" customFormat="1" outlineLevel="1" x14ac:dyDescent="0.2">
      <c r="A210" s="149" t="s">
        <v>950</v>
      </c>
      <c r="B210" s="151">
        <v>96812</v>
      </c>
      <c r="C210" s="150" t="s">
        <v>17</v>
      </c>
      <c r="D210" s="88" t="s">
        <v>834</v>
      </c>
      <c r="E210" s="149" t="s">
        <v>94</v>
      </c>
      <c r="F210" s="94">
        <v>3</v>
      </c>
      <c r="G210" s="547">
        <v>0</v>
      </c>
      <c r="H210" s="83">
        <f t="shared" si="49"/>
        <v>0</v>
      </c>
      <c r="I210" s="199">
        <f t="shared" si="51"/>
        <v>0</v>
      </c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78"/>
      <c r="GW210" s="78"/>
      <c r="GX210" s="78"/>
      <c r="GY210" s="78"/>
      <c r="GZ210" s="78"/>
      <c r="HA210" s="78"/>
      <c r="HB210" s="78"/>
      <c r="HC210" s="78"/>
      <c r="HD210" s="78"/>
      <c r="HE210" s="78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78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78"/>
      <c r="IK210" s="78"/>
      <c r="IL210" s="78"/>
      <c r="IM210" s="78"/>
      <c r="IN210" s="78"/>
      <c r="IO210" s="78"/>
      <c r="IP210" s="78"/>
      <c r="IQ210" s="78"/>
      <c r="IR210" s="78"/>
      <c r="IS210" s="78"/>
      <c r="IT210" s="78"/>
      <c r="IU210" s="78"/>
      <c r="IV210" s="78"/>
      <c r="IW210" s="78"/>
      <c r="IX210" s="78"/>
      <c r="IY210" s="78"/>
      <c r="IZ210" s="78"/>
      <c r="JA210" s="78"/>
      <c r="JB210" s="78"/>
      <c r="JC210" s="78"/>
      <c r="JD210" s="78"/>
      <c r="JE210" s="78"/>
      <c r="JF210" s="78"/>
      <c r="JG210" s="78"/>
      <c r="JH210" s="78"/>
      <c r="JI210" s="78"/>
      <c r="JJ210" s="78"/>
      <c r="JK210" s="78"/>
      <c r="JL210" s="78"/>
      <c r="JM210" s="78"/>
      <c r="JN210" s="78"/>
      <c r="JO210" s="78"/>
      <c r="JP210" s="78"/>
      <c r="JQ210" s="78"/>
      <c r="JR210" s="78"/>
      <c r="JS210" s="78"/>
      <c r="JT210" s="78"/>
      <c r="JU210" s="78"/>
      <c r="JV210" s="78"/>
      <c r="JW210" s="78"/>
      <c r="JX210" s="78"/>
      <c r="JY210" s="78"/>
      <c r="JZ210" s="78"/>
      <c r="KA210" s="78"/>
      <c r="KB210" s="78"/>
      <c r="KC210" s="78"/>
      <c r="KD210" s="78"/>
      <c r="KE210" s="78"/>
      <c r="KF210" s="78"/>
      <c r="KG210" s="78"/>
      <c r="KH210" s="78"/>
      <c r="KI210" s="78"/>
      <c r="KJ210" s="78"/>
      <c r="KK210" s="78"/>
      <c r="KL210" s="78"/>
      <c r="KM210" s="78"/>
      <c r="KN210" s="78"/>
      <c r="KO210" s="78"/>
      <c r="KP210" s="78"/>
      <c r="KQ210" s="78"/>
      <c r="KR210" s="78"/>
      <c r="KS210" s="78"/>
      <c r="KT210" s="78"/>
      <c r="KU210" s="78"/>
      <c r="KV210" s="78"/>
      <c r="KW210" s="78"/>
      <c r="KX210" s="78"/>
      <c r="KY210" s="78"/>
      <c r="KZ210" s="78"/>
      <c r="LA210" s="78"/>
      <c r="LB210" s="78"/>
      <c r="LC210" s="78"/>
      <c r="LD210" s="78"/>
      <c r="LE210" s="78"/>
      <c r="LF210" s="78"/>
      <c r="LG210" s="78"/>
      <c r="LH210" s="78"/>
      <c r="LI210" s="78"/>
      <c r="LJ210" s="78"/>
      <c r="LK210" s="78"/>
      <c r="LL210" s="78"/>
      <c r="LM210" s="78"/>
      <c r="LN210" s="78"/>
      <c r="LO210" s="78"/>
      <c r="LP210" s="78"/>
      <c r="LQ210" s="78"/>
      <c r="LR210" s="78"/>
      <c r="LS210" s="78"/>
      <c r="LT210" s="78"/>
      <c r="LU210" s="78"/>
      <c r="LV210" s="78"/>
      <c r="LW210" s="78"/>
      <c r="LX210" s="78"/>
      <c r="LY210" s="78"/>
      <c r="LZ210" s="78"/>
      <c r="MA210" s="78"/>
      <c r="MB210" s="78"/>
      <c r="MC210" s="78"/>
      <c r="MD210" s="78"/>
      <c r="ME210" s="78"/>
      <c r="MF210" s="78"/>
      <c r="MG210" s="78"/>
      <c r="MH210" s="78"/>
      <c r="MI210" s="78"/>
      <c r="MJ210" s="78"/>
      <c r="MK210" s="78"/>
      <c r="ML210" s="78"/>
      <c r="MM210" s="78"/>
      <c r="MN210" s="78"/>
      <c r="MO210" s="78"/>
      <c r="MP210" s="78"/>
      <c r="MQ210" s="78"/>
      <c r="MR210" s="78"/>
      <c r="MS210" s="78"/>
      <c r="MT210" s="78"/>
      <c r="MU210" s="78"/>
      <c r="MV210" s="78"/>
      <c r="MW210" s="78"/>
      <c r="MX210" s="78"/>
      <c r="MY210" s="78"/>
      <c r="MZ210" s="78"/>
      <c r="NA210" s="78"/>
      <c r="NB210" s="78"/>
      <c r="NC210" s="78"/>
      <c r="ND210" s="78"/>
      <c r="NE210" s="78"/>
      <c r="NF210" s="78"/>
      <c r="NG210" s="78"/>
      <c r="NH210" s="78"/>
      <c r="NI210" s="78"/>
      <c r="NJ210" s="78"/>
      <c r="NK210" s="78"/>
      <c r="NL210" s="78"/>
      <c r="NM210" s="78"/>
      <c r="NN210" s="78"/>
      <c r="NO210" s="78"/>
      <c r="NP210" s="78"/>
      <c r="NQ210" s="78"/>
      <c r="NR210" s="78"/>
      <c r="NS210" s="78"/>
      <c r="NT210" s="78"/>
      <c r="NU210" s="78"/>
      <c r="NV210" s="78"/>
      <c r="NW210" s="78"/>
      <c r="NX210" s="78"/>
      <c r="NY210" s="78"/>
      <c r="NZ210" s="78"/>
      <c r="OA210" s="78"/>
      <c r="OB210" s="78"/>
      <c r="OC210" s="78"/>
      <c r="OD210" s="78"/>
      <c r="OE210" s="78"/>
      <c r="OF210" s="78"/>
      <c r="OG210" s="78"/>
      <c r="OH210" s="78"/>
      <c r="OI210" s="78"/>
      <c r="OJ210" s="78"/>
      <c r="OK210" s="78"/>
      <c r="OL210" s="78"/>
      <c r="OM210" s="78"/>
      <c r="ON210" s="78"/>
      <c r="OO210" s="78"/>
      <c r="OP210" s="78"/>
      <c r="OQ210" s="78"/>
      <c r="OR210" s="78"/>
      <c r="OS210" s="78"/>
      <c r="OT210" s="78"/>
      <c r="OU210" s="78"/>
      <c r="OV210" s="78"/>
      <c r="OW210" s="78"/>
      <c r="OX210" s="78"/>
      <c r="OY210" s="78"/>
      <c r="OZ210" s="78"/>
      <c r="PA210" s="78"/>
      <c r="PB210" s="78"/>
      <c r="PC210" s="78"/>
      <c r="PD210" s="78"/>
      <c r="PE210" s="78"/>
      <c r="PF210" s="78"/>
      <c r="PG210" s="78"/>
      <c r="PH210" s="78"/>
      <c r="PI210" s="78"/>
      <c r="PJ210" s="78"/>
      <c r="PK210" s="78"/>
      <c r="PL210" s="78"/>
      <c r="PM210" s="78"/>
      <c r="PN210" s="78"/>
      <c r="PO210" s="78"/>
      <c r="PP210" s="78"/>
      <c r="PQ210" s="78"/>
      <c r="PR210" s="78"/>
      <c r="PS210" s="78"/>
      <c r="PT210" s="78"/>
      <c r="PU210" s="78"/>
      <c r="PV210" s="78"/>
      <c r="PW210" s="78"/>
      <c r="PX210" s="78"/>
      <c r="PY210" s="78"/>
      <c r="PZ210" s="78"/>
      <c r="QA210" s="78"/>
      <c r="QB210" s="78"/>
      <c r="QC210" s="78"/>
      <c r="QD210" s="78"/>
      <c r="QE210" s="78"/>
      <c r="QF210" s="78"/>
      <c r="QG210" s="78"/>
      <c r="QH210" s="78"/>
      <c r="QI210" s="78"/>
      <c r="QJ210" s="78"/>
      <c r="QK210" s="78"/>
      <c r="QL210" s="78"/>
      <c r="QM210" s="78"/>
      <c r="QN210" s="78"/>
      <c r="QO210" s="78"/>
      <c r="QP210" s="78"/>
      <c r="QQ210" s="78"/>
      <c r="QR210" s="78"/>
      <c r="QS210" s="78"/>
      <c r="QT210" s="78"/>
      <c r="QU210" s="78"/>
      <c r="QV210" s="78"/>
      <c r="QW210" s="78"/>
      <c r="QX210" s="78"/>
      <c r="QY210" s="78"/>
      <c r="QZ210" s="78"/>
      <c r="RA210" s="78"/>
      <c r="RB210" s="78"/>
      <c r="RC210" s="78"/>
      <c r="RD210" s="78"/>
      <c r="RE210" s="78"/>
      <c r="RF210" s="78"/>
      <c r="RG210" s="78"/>
      <c r="RH210" s="78"/>
      <c r="RI210" s="78"/>
      <c r="RJ210" s="78"/>
      <c r="RK210" s="78"/>
      <c r="RL210" s="78"/>
      <c r="RM210" s="78"/>
      <c r="RN210" s="78"/>
      <c r="RO210" s="78"/>
      <c r="RP210" s="78"/>
      <c r="RQ210" s="78"/>
      <c r="RR210" s="78"/>
      <c r="RS210" s="78"/>
      <c r="RT210" s="78"/>
      <c r="RU210" s="78"/>
      <c r="RV210" s="78"/>
      <c r="RW210" s="78"/>
      <c r="RX210" s="78"/>
      <c r="RY210" s="78"/>
      <c r="RZ210" s="78"/>
      <c r="SA210" s="78"/>
      <c r="SB210" s="78"/>
      <c r="SC210" s="78"/>
      <c r="SD210" s="78"/>
      <c r="SE210" s="78"/>
      <c r="SF210" s="78"/>
      <c r="SG210" s="78"/>
      <c r="SH210" s="78"/>
      <c r="SI210" s="78"/>
      <c r="SJ210" s="78"/>
      <c r="SK210" s="78"/>
      <c r="SL210" s="78"/>
      <c r="SM210" s="78"/>
      <c r="SN210" s="78"/>
      <c r="SO210" s="78"/>
      <c r="SP210" s="78"/>
      <c r="SQ210" s="78"/>
      <c r="SR210" s="78"/>
      <c r="SS210" s="78"/>
      <c r="ST210" s="78"/>
      <c r="SU210" s="78"/>
      <c r="SV210" s="78"/>
      <c r="SW210" s="78"/>
      <c r="SX210" s="78"/>
      <c r="SY210" s="78"/>
      <c r="SZ210" s="78"/>
      <c r="TA210" s="78"/>
      <c r="TB210" s="78"/>
      <c r="TC210" s="78"/>
      <c r="TD210" s="78"/>
      <c r="TE210" s="78"/>
      <c r="TF210" s="78"/>
      <c r="TG210" s="78"/>
      <c r="TH210" s="78"/>
      <c r="TI210" s="78"/>
      <c r="TJ210" s="78"/>
      <c r="TK210" s="78"/>
      <c r="TL210" s="78"/>
      <c r="TM210" s="78"/>
      <c r="TN210" s="78"/>
      <c r="TO210" s="78"/>
      <c r="TP210" s="78"/>
      <c r="TQ210" s="78"/>
      <c r="TR210" s="78"/>
      <c r="TS210" s="78"/>
      <c r="TT210" s="78"/>
      <c r="TU210" s="78"/>
      <c r="TV210" s="78"/>
      <c r="TW210" s="78"/>
      <c r="TX210" s="78"/>
      <c r="TY210" s="78"/>
      <c r="TZ210" s="78"/>
      <c r="UA210" s="78"/>
      <c r="UB210" s="78"/>
      <c r="UC210" s="78"/>
      <c r="UD210" s="78"/>
      <c r="UE210" s="78"/>
      <c r="UF210" s="78"/>
      <c r="UG210" s="78"/>
      <c r="UH210" s="78"/>
      <c r="UI210" s="78"/>
      <c r="UJ210" s="78"/>
      <c r="UK210" s="78"/>
      <c r="UL210" s="78"/>
      <c r="UM210" s="78"/>
      <c r="UN210" s="78"/>
      <c r="UO210" s="78"/>
      <c r="UP210" s="78"/>
      <c r="UQ210" s="78"/>
      <c r="UR210" s="78"/>
      <c r="US210" s="78"/>
      <c r="UT210" s="78"/>
      <c r="UU210" s="78"/>
      <c r="UV210" s="78"/>
      <c r="UW210" s="78"/>
      <c r="UX210" s="78"/>
      <c r="UY210" s="78"/>
      <c r="UZ210" s="78"/>
      <c r="VA210" s="78"/>
      <c r="VB210" s="78"/>
      <c r="VC210" s="78"/>
      <c r="VD210" s="78"/>
      <c r="VE210" s="78"/>
      <c r="VF210" s="78"/>
      <c r="VG210" s="78"/>
      <c r="VH210" s="78"/>
      <c r="VI210" s="78"/>
      <c r="VJ210" s="78"/>
      <c r="VK210" s="78"/>
      <c r="VL210" s="78"/>
      <c r="VM210" s="78"/>
      <c r="VN210" s="78"/>
      <c r="VO210" s="78"/>
      <c r="VP210" s="78"/>
      <c r="VQ210" s="78"/>
      <c r="VR210" s="78"/>
      <c r="VS210" s="78"/>
      <c r="VT210" s="78"/>
      <c r="VU210" s="78"/>
      <c r="VV210" s="78"/>
      <c r="VW210" s="78"/>
      <c r="VX210" s="78"/>
      <c r="VY210" s="78"/>
      <c r="VZ210" s="78"/>
      <c r="WA210" s="78"/>
      <c r="WB210" s="78"/>
      <c r="WC210" s="78"/>
      <c r="WD210" s="78"/>
      <c r="WE210" s="78"/>
      <c r="WF210" s="78"/>
      <c r="WG210" s="78"/>
      <c r="WH210" s="78"/>
      <c r="WI210" s="78"/>
      <c r="WJ210" s="78"/>
      <c r="WK210" s="78"/>
      <c r="WL210" s="78"/>
      <c r="WM210" s="78"/>
      <c r="WN210" s="78"/>
      <c r="WO210" s="78"/>
      <c r="WP210" s="78"/>
      <c r="WQ210" s="78"/>
      <c r="WR210" s="78"/>
      <c r="WS210" s="78"/>
      <c r="WT210" s="78"/>
      <c r="WU210" s="78"/>
      <c r="WV210" s="78"/>
      <c r="WW210" s="78"/>
      <c r="WX210" s="78"/>
      <c r="WY210" s="78"/>
      <c r="WZ210" s="78"/>
      <c r="XA210" s="78"/>
      <c r="XB210" s="78"/>
      <c r="XC210" s="78"/>
      <c r="XD210" s="78"/>
      <c r="XE210" s="78"/>
      <c r="XF210" s="78"/>
      <c r="XG210" s="78"/>
      <c r="XH210" s="78"/>
      <c r="XI210" s="78"/>
      <c r="XJ210" s="78"/>
      <c r="XK210" s="78"/>
      <c r="XL210" s="78"/>
      <c r="XM210" s="78"/>
      <c r="XN210" s="78"/>
      <c r="XO210" s="78"/>
      <c r="XP210" s="78"/>
      <c r="XQ210" s="78"/>
      <c r="XR210" s="78"/>
      <c r="XS210" s="78"/>
      <c r="XT210" s="78"/>
      <c r="XU210" s="78"/>
      <c r="XV210" s="78"/>
      <c r="XW210" s="78"/>
      <c r="XX210" s="78"/>
      <c r="XY210" s="78"/>
      <c r="XZ210" s="78"/>
      <c r="YA210" s="78"/>
      <c r="YB210" s="78"/>
      <c r="YC210" s="78"/>
      <c r="YD210" s="78"/>
      <c r="YE210" s="78"/>
      <c r="YF210" s="78"/>
      <c r="YG210" s="78"/>
      <c r="YH210" s="78"/>
      <c r="YI210" s="78"/>
      <c r="YJ210" s="78"/>
      <c r="YK210" s="78"/>
      <c r="YL210" s="78"/>
      <c r="YM210" s="78"/>
      <c r="YN210" s="78"/>
      <c r="YO210" s="78"/>
      <c r="YP210" s="78"/>
      <c r="YQ210" s="78"/>
      <c r="YR210" s="78"/>
      <c r="YS210" s="78"/>
      <c r="YT210" s="78"/>
      <c r="YU210" s="78"/>
      <c r="YV210" s="78"/>
      <c r="YW210" s="78"/>
      <c r="YX210" s="78"/>
      <c r="YY210" s="78"/>
      <c r="YZ210" s="78"/>
      <c r="ZA210" s="78"/>
      <c r="ZB210" s="78"/>
      <c r="ZC210" s="78"/>
      <c r="ZD210" s="78"/>
      <c r="ZE210" s="78"/>
      <c r="ZF210" s="78"/>
      <c r="ZG210" s="78"/>
      <c r="ZH210" s="78"/>
      <c r="ZI210" s="78"/>
      <c r="ZJ210" s="78"/>
      <c r="ZK210" s="78"/>
      <c r="ZL210" s="78"/>
      <c r="ZM210" s="78"/>
      <c r="ZN210" s="78"/>
      <c r="ZO210" s="78"/>
      <c r="ZP210" s="78"/>
      <c r="ZQ210" s="78"/>
      <c r="ZR210" s="78"/>
      <c r="ZS210" s="78"/>
      <c r="ZT210" s="78"/>
      <c r="ZU210" s="78"/>
      <c r="ZV210" s="78"/>
      <c r="ZW210" s="78"/>
      <c r="ZX210" s="78"/>
      <c r="ZY210" s="78"/>
      <c r="ZZ210" s="78"/>
      <c r="AAA210" s="78"/>
      <c r="AAB210" s="78"/>
      <c r="AAC210" s="78"/>
      <c r="AAD210" s="78"/>
      <c r="AAE210" s="78"/>
      <c r="AAF210" s="78"/>
      <c r="AAG210" s="78"/>
      <c r="AAH210" s="78"/>
      <c r="AAI210" s="78"/>
      <c r="AAJ210" s="78"/>
      <c r="AAK210" s="78"/>
      <c r="AAL210" s="78"/>
      <c r="AAM210" s="78"/>
      <c r="AAN210" s="78"/>
      <c r="AAO210" s="78"/>
      <c r="AAP210" s="78"/>
      <c r="AAQ210" s="78"/>
      <c r="AAR210" s="78"/>
      <c r="AAS210" s="78"/>
      <c r="AAT210" s="78"/>
      <c r="AAU210" s="78"/>
      <c r="AAV210" s="78"/>
      <c r="AAW210" s="78"/>
      <c r="AAX210" s="78"/>
      <c r="AAY210" s="78"/>
      <c r="AAZ210" s="78"/>
      <c r="ABA210" s="78"/>
      <c r="ABB210" s="78"/>
      <c r="ABC210" s="78"/>
      <c r="ABD210" s="78"/>
      <c r="ABE210" s="78"/>
      <c r="ABF210" s="78"/>
      <c r="ABG210" s="78"/>
      <c r="ABH210" s="78"/>
      <c r="ABI210" s="78"/>
      <c r="ABJ210" s="78"/>
      <c r="ABK210" s="78"/>
      <c r="ABL210" s="78"/>
      <c r="ABM210" s="78"/>
      <c r="ABN210" s="78"/>
      <c r="ABO210" s="78"/>
      <c r="ABP210" s="78"/>
      <c r="ABQ210" s="78"/>
      <c r="ABR210" s="78"/>
      <c r="ABS210" s="78"/>
      <c r="ABT210" s="78"/>
      <c r="ABU210" s="78"/>
      <c r="ABV210" s="78"/>
      <c r="ABW210" s="78"/>
      <c r="ABX210" s="78"/>
      <c r="ABY210" s="78"/>
      <c r="ABZ210" s="78"/>
      <c r="ACA210" s="78"/>
      <c r="ACB210" s="78"/>
      <c r="ACC210" s="78"/>
      <c r="ACD210" s="78"/>
      <c r="ACE210" s="78"/>
      <c r="ACF210" s="78"/>
      <c r="ACG210" s="78"/>
      <c r="ACH210" s="78"/>
      <c r="ACI210" s="78"/>
      <c r="ACJ210" s="78"/>
      <c r="ACK210" s="78"/>
      <c r="ACL210" s="78"/>
      <c r="ACM210" s="78"/>
      <c r="ACN210" s="78"/>
      <c r="ACO210" s="78"/>
      <c r="ACP210" s="78"/>
      <c r="ACQ210" s="78"/>
      <c r="ACR210" s="78"/>
      <c r="ACS210" s="78"/>
      <c r="ACT210" s="78"/>
      <c r="ACU210" s="78"/>
      <c r="ACV210" s="78"/>
      <c r="ACW210" s="78"/>
      <c r="ACX210" s="78"/>
      <c r="ACY210" s="78"/>
      <c r="ACZ210" s="78"/>
      <c r="ADA210" s="78"/>
      <c r="ADB210" s="78"/>
      <c r="ADC210" s="78"/>
      <c r="ADD210" s="78"/>
      <c r="ADE210" s="78"/>
      <c r="ADF210" s="78"/>
      <c r="ADG210" s="78"/>
      <c r="ADH210" s="78"/>
      <c r="ADI210" s="78"/>
      <c r="ADJ210" s="78"/>
      <c r="ADK210" s="78"/>
      <c r="ADL210" s="78"/>
      <c r="ADM210" s="78"/>
      <c r="ADN210" s="78"/>
      <c r="ADO210" s="78"/>
      <c r="ADP210" s="78"/>
      <c r="ADQ210" s="78"/>
      <c r="ADR210" s="78"/>
      <c r="ADS210" s="78"/>
      <c r="ADT210" s="78"/>
      <c r="ADU210" s="78"/>
      <c r="ADV210" s="78"/>
      <c r="ADW210" s="78"/>
      <c r="ADX210" s="78"/>
      <c r="ADY210" s="78"/>
      <c r="ADZ210" s="78"/>
      <c r="AEA210" s="78"/>
      <c r="AEB210" s="78"/>
      <c r="AEC210" s="78"/>
      <c r="AED210" s="78"/>
      <c r="AEE210" s="78"/>
      <c r="AEF210" s="78"/>
      <c r="AEG210" s="78"/>
      <c r="AEH210" s="78"/>
      <c r="AEI210" s="78"/>
      <c r="AEJ210" s="78"/>
      <c r="AEK210" s="78"/>
      <c r="AEL210" s="78"/>
      <c r="AEM210" s="78"/>
      <c r="AEN210" s="78"/>
      <c r="AEO210" s="78"/>
      <c r="AEP210" s="78"/>
      <c r="AEQ210" s="78"/>
      <c r="AER210" s="78"/>
      <c r="AES210" s="78"/>
      <c r="AET210" s="78"/>
      <c r="AEU210" s="78"/>
      <c r="AEV210" s="78"/>
      <c r="AEW210" s="78"/>
      <c r="AEX210" s="78"/>
      <c r="AEY210" s="78"/>
      <c r="AEZ210" s="78"/>
      <c r="AFA210" s="78"/>
      <c r="AFB210" s="78"/>
      <c r="AFC210" s="78"/>
      <c r="AFD210" s="78"/>
      <c r="AFE210" s="78"/>
      <c r="AFF210" s="78"/>
      <c r="AFG210" s="78"/>
      <c r="AFH210" s="78"/>
      <c r="AFI210" s="78"/>
      <c r="AFJ210" s="78"/>
      <c r="AFK210" s="78"/>
      <c r="AFL210" s="78"/>
      <c r="AFM210" s="78"/>
      <c r="AFN210" s="78"/>
      <c r="AFO210" s="78"/>
      <c r="AFP210" s="78"/>
      <c r="AFQ210" s="78"/>
      <c r="AFR210" s="78"/>
      <c r="AFS210" s="78"/>
      <c r="AFT210" s="78"/>
      <c r="AFU210" s="78"/>
      <c r="AFV210" s="78"/>
      <c r="AFW210" s="78"/>
      <c r="AFX210" s="78"/>
      <c r="AFY210" s="78"/>
      <c r="AFZ210" s="78"/>
      <c r="AGA210" s="78"/>
      <c r="AGB210" s="78"/>
      <c r="AGC210" s="78"/>
      <c r="AGD210" s="78"/>
      <c r="AGE210" s="78"/>
      <c r="AGF210" s="78"/>
      <c r="AGG210" s="78"/>
      <c r="AGH210" s="78"/>
      <c r="AGI210" s="78"/>
      <c r="AGJ210" s="78"/>
      <c r="AGK210" s="78"/>
      <c r="AGL210" s="78"/>
      <c r="AGM210" s="78"/>
      <c r="AGN210" s="78"/>
      <c r="AGO210" s="78"/>
      <c r="AGP210" s="78"/>
      <c r="AGQ210" s="78"/>
      <c r="AGR210" s="78"/>
      <c r="AGS210" s="78"/>
      <c r="AGT210" s="78"/>
      <c r="AGU210" s="78"/>
      <c r="AGV210" s="78"/>
      <c r="AGW210" s="78"/>
      <c r="AGX210" s="78"/>
      <c r="AGY210" s="78"/>
      <c r="AGZ210" s="78"/>
      <c r="AHA210" s="78"/>
      <c r="AHB210" s="78"/>
      <c r="AHC210" s="78"/>
      <c r="AHD210" s="78"/>
      <c r="AHE210" s="78"/>
      <c r="AHF210" s="78"/>
      <c r="AHG210" s="78"/>
      <c r="AHH210" s="78"/>
      <c r="AHI210" s="78"/>
      <c r="AHJ210" s="78"/>
      <c r="AHK210" s="78"/>
      <c r="AHL210" s="78"/>
      <c r="AHM210" s="78"/>
      <c r="AHN210" s="78"/>
      <c r="AHO210" s="78"/>
      <c r="AHP210" s="78"/>
      <c r="AHQ210" s="78"/>
      <c r="AHR210" s="78"/>
      <c r="AHS210" s="78"/>
      <c r="AHT210" s="78"/>
      <c r="AHU210" s="78"/>
      <c r="AHV210" s="78"/>
      <c r="AHW210" s="78"/>
      <c r="AHX210" s="78"/>
      <c r="AHY210" s="78"/>
      <c r="AHZ210" s="78"/>
      <c r="AIA210" s="78"/>
      <c r="AIB210" s="78"/>
      <c r="AIC210" s="78"/>
      <c r="AID210" s="78"/>
      <c r="AIE210" s="78"/>
      <c r="AIF210" s="78"/>
      <c r="AIG210" s="78"/>
      <c r="AIH210" s="78"/>
      <c r="AII210" s="78"/>
      <c r="AIJ210" s="78"/>
      <c r="AIK210" s="78"/>
      <c r="AIL210" s="78"/>
      <c r="AIM210" s="78"/>
      <c r="AIN210" s="78"/>
      <c r="AIO210" s="78"/>
      <c r="AIP210" s="78"/>
      <c r="AIQ210" s="78"/>
      <c r="AIR210" s="78"/>
      <c r="AIS210" s="78"/>
      <c r="AIT210" s="78"/>
      <c r="AIU210" s="78"/>
      <c r="AIV210" s="78"/>
      <c r="AIW210" s="78"/>
      <c r="AIX210" s="78"/>
      <c r="AIY210" s="78"/>
      <c r="AIZ210" s="78"/>
      <c r="AJA210" s="78"/>
      <c r="AJB210" s="78"/>
      <c r="AJC210" s="78"/>
      <c r="AJD210" s="78"/>
      <c r="AJE210" s="78"/>
      <c r="AJF210" s="78"/>
      <c r="AJG210" s="78"/>
      <c r="AJH210" s="78"/>
      <c r="AJI210" s="78"/>
      <c r="AJJ210" s="78"/>
      <c r="AJK210" s="78"/>
      <c r="AJL210" s="78"/>
      <c r="AJM210" s="78"/>
      <c r="AJN210" s="78"/>
      <c r="AJO210" s="78"/>
      <c r="AJP210" s="78"/>
      <c r="AJQ210" s="78"/>
      <c r="AJR210" s="78"/>
      <c r="AJS210" s="78"/>
      <c r="AJT210" s="78"/>
      <c r="AJU210" s="78"/>
      <c r="AJV210" s="78"/>
      <c r="AJW210" s="78"/>
      <c r="AJX210" s="78"/>
      <c r="AJY210" s="78"/>
      <c r="AJZ210" s="78"/>
      <c r="AKA210" s="78"/>
      <c r="AKB210" s="78"/>
      <c r="AKC210" s="78"/>
      <c r="AKD210" s="78"/>
      <c r="AKE210" s="78"/>
      <c r="AKF210" s="78"/>
      <c r="AKG210" s="78"/>
      <c r="AKH210" s="78"/>
      <c r="AKI210" s="78"/>
      <c r="AKJ210" s="78"/>
      <c r="AKK210" s="78"/>
      <c r="AKL210" s="78"/>
      <c r="AKM210" s="78"/>
      <c r="AKN210" s="78"/>
      <c r="AKO210" s="78"/>
      <c r="AKP210" s="78"/>
      <c r="AKQ210" s="78"/>
      <c r="AKR210" s="78"/>
      <c r="AKS210" s="78"/>
      <c r="AKT210" s="78"/>
      <c r="AKU210" s="78"/>
      <c r="AKV210" s="78"/>
      <c r="AKW210" s="78"/>
      <c r="AKX210" s="78"/>
      <c r="AKY210" s="78"/>
      <c r="AKZ210" s="78"/>
      <c r="ALA210" s="78"/>
      <c r="ALB210" s="78"/>
      <c r="ALC210" s="78"/>
      <c r="ALD210" s="78"/>
      <c r="ALE210" s="78"/>
      <c r="ALF210" s="78"/>
      <c r="ALG210" s="78"/>
      <c r="ALH210" s="78"/>
      <c r="ALI210" s="78"/>
      <c r="ALJ210" s="78"/>
      <c r="ALK210" s="78"/>
      <c r="ALL210" s="78"/>
      <c r="ALM210" s="78"/>
      <c r="ALN210" s="78"/>
      <c r="ALO210" s="78"/>
      <c r="ALP210" s="78"/>
      <c r="ALQ210" s="78"/>
      <c r="ALR210" s="78"/>
      <c r="ALS210" s="78"/>
      <c r="ALT210" s="78"/>
      <c r="ALU210" s="78"/>
      <c r="ALV210" s="78"/>
      <c r="ALW210" s="78"/>
      <c r="ALX210" s="78"/>
      <c r="ALY210" s="78"/>
      <c r="ALZ210" s="78"/>
      <c r="AMA210" s="78"/>
      <c r="AMB210" s="78"/>
      <c r="AMC210" s="78"/>
      <c r="AMD210" s="78"/>
      <c r="AME210" s="78"/>
      <c r="AMF210" s="78"/>
      <c r="AMG210" s="78"/>
      <c r="AMH210" s="78"/>
      <c r="AMI210" s="78"/>
      <c r="AMJ210" s="78"/>
    </row>
    <row r="211" spans="1:1024" s="80" customFormat="1" ht="38.25" outlineLevel="1" x14ac:dyDescent="0.2">
      <c r="A211" s="149" t="s">
        <v>951</v>
      </c>
      <c r="B211" s="151">
        <v>96862</v>
      </c>
      <c r="C211" s="150" t="s">
        <v>17</v>
      </c>
      <c r="D211" s="88" t="s">
        <v>833</v>
      </c>
      <c r="E211" s="149" t="s">
        <v>94</v>
      </c>
      <c r="F211" s="94">
        <v>3</v>
      </c>
      <c r="G211" s="547">
        <v>0</v>
      </c>
      <c r="H211" s="83">
        <f t="shared" si="49"/>
        <v>0</v>
      </c>
      <c r="I211" s="199">
        <f t="shared" si="51"/>
        <v>0</v>
      </c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78"/>
      <c r="GW211" s="78"/>
      <c r="GX211" s="78"/>
      <c r="GY211" s="78"/>
      <c r="GZ211" s="78"/>
      <c r="HA211" s="78"/>
      <c r="HB211" s="78"/>
      <c r="HC211" s="78"/>
      <c r="HD211" s="78"/>
      <c r="HE211" s="78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78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78"/>
      <c r="IK211" s="78"/>
      <c r="IL211" s="78"/>
      <c r="IM211" s="78"/>
      <c r="IN211" s="78"/>
      <c r="IO211" s="78"/>
      <c r="IP211" s="78"/>
      <c r="IQ211" s="78"/>
      <c r="IR211" s="78"/>
      <c r="IS211" s="78"/>
      <c r="IT211" s="78"/>
      <c r="IU211" s="78"/>
      <c r="IV211" s="78"/>
      <c r="IW211" s="78"/>
      <c r="IX211" s="78"/>
      <c r="IY211" s="78"/>
      <c r="IZ211" s="78"/>
      <c r="JA211" s="78"/>
      <c r="JB211" s="78"/>
      <c r="JC211" s="78"/>
      <c r="JD211" s="78"/>
      <c r="JE211" s="78"/>
      <c r="JF211" s="78"/>
      <c r="JG211" s="78"/>
      <c r="JH211" s="78"/>
      <c r="JI211" s="78"/>
      <c r="JJ211" s="78"/>
      <c r="JK211" s="78"/>
      <c r="JL211" s="78"/>
      <c r="JM211" s="78"/>
      <c r="JN211" s="78"/>
      <c r="JO211" s="78"/>
      <c r="JP211" s="78"/>
      <c r="JQ211" s="78"/>
      <c r="JR211" s="78"/>
      <c r="JS211" s="78"/>
      <c r="JT211" s="78"/>
      <c r="JU211" s="78"/>
      <c r="JV211" s="78"/>
      <c r="JW211" s="78"/>
      <c r="JX211" s="78"/>
      <c r="JY211" s="78"/>
      <c r="JZ211" s="78"/>
      <c r="KA211" s="78"/>
      <c r="KB211" s="78"/>
      <c r="KC211" s="78"/>
      <c r="KD211" s="78"/>
      <c r="KE211" s="78"/>
      <c r="KF211" s="78"/>
      <c r="KG211" s="78"/>
      <c r="KH211" s="78"/>
      <c r="KI211" s="78"/>
      <c r="KJ211" s="78"/>
      <c r="KK211" s="78"/>
      <c r="KL211" s="78"/>
      <c r="KM211" s="78"/>
      <c r="KN211" s="78"/>
      <c r="KO211" s="78"/>
      <c r="KP211" s="78"/>
      <c r="KQ211" s="78"/>
      <c r="KR211" s="78"/>
      <c r="KS211" s="78"/>
      <c r="KT211" s="78"/>
      <c r="KU211" s="78"/>
      <c r="KV211" s="78"/>
      <c r="KW211" s="78"/>
      <c r="KX211" s="78"/>
      <c r="KY211" s="78"/>
      <c r="KZ211" s="78"/>
      <c r="LA211" s="78"/>
      <c r="LB211" s="78"/>
      <c r="LC211" s="78"/>
      <c r="LD211" s="78"/>
      <c r="LE211" s="78"/>
      <c r="LF211" s="78"/>
      <c r="LG211" s="78"/>
      <c r="LH211" s="78"/>
      <c r="LI211" s="78"/>
      <c r="LJ211" s="78"/>
      <c r="LK211" s="78"/>
      <c r="LL211" s="78"/>
      <c r="LM211" s="78"/>
      <c r="LN211" s="78"/>
      <c r="LO211" s="78"/>
      <c r="LP211" s="78"/>
      <c r="LQ211" s="78"/>
      <c r="LR211" s="78"/>
      <c r="LS211" s="78"/>
      <c r="LT211" s="78"/>
      <c r="LU211" s="78"/>
      <c r="LV211" s="78"/>
      <c r="LW211" s="78"/>
      <c r="LX211" s="78"/>
      <c r="LY211" s="78"/>
      <c r="LZ211" s="78"/>
      <c r="MA211" s="78"/>
      <c r="MB211" s="78"/>
      <c r="MC211" s="78"/>
      <c r="MD211" s="78"/>
      <c r="ME211" s="78"/>
      <c r="MF211" s="78"/>
      <c r="MG211" s="78"/>
      <c r="MH211" s="78"/>
      <c r="MI211" s="78"/>
      <c r="MJ211" s="78"/>
      <c r="MK211" s="78"/>
      <c r="ML211" s="78"/>
      <c r="MM211" s="78"/>
      <c r="MN211" s="78"/>
      <c r="MO211" s="78"/>
      <c r="MP211" s="78"/>
      <c r="MQ211" s="78"/>
      <c r="MR211" s="78"/>
      <c r="MS211" s="78"/>
      <c r="MT211" s="78"/>
      <c r="MU211" s="78"/>
      <c r="MV211" s="78"/>
      <c r="MW211" s="78"/>
      <c r="MX211" s="78"/>
      <c r="MY211" s="78"/>
      <c r="MZ211" s="78"/>
      <c r="NA211" s="78"/>
      <c r="NB211" s="78"/>
      <c r="NC211" s="78"/>
      <c r="ND211" s="78"/>
      <c r="NE211" s="78"/>
      <c r="NF211" s="78"/>
      <c r="NG211" s="78"/>
      <c r="NH211" s="78"/>
      <c r="NI211" s="78"/>
      <c r="NJ211" s="78"/>
      <c r="NK211" s="78"/>
      <c r="NL211" s="78"/>
      <c r="NM211" s="78"/>
      <c r="NN211" s="78"/>
      <c r="NO211" s="78"/>
      <c r="NP211" s="78"/>
      <c r="NQ211" s="78"/>
      <c r="NR211" s="78"/>
      <c r="NS211" s="78"/>
      <c r="NT211" s="78"/>
      <c r="NU211" s="78"/>
      <c r="NV211" s="78"/>
      <c r="NW211" s="78"/>
      <c r="NX211" s="78"/>
      <c r="NY211" s="78"/>
      <c r="NZ211" s="78"/>
      <c r="OA211" s="78"/>
      <c r="OB211" s="78"/>
      <c r="OC211" s="78"/>
      <c r="OD211" s="78"/>
      <c r="OE211" s="78"/>
      <c r="OF211" s="78"/>
      <c r="OG211" s="78"/>
      <c r="OH211" s="78"/>
      <c r="OI211" s="78"/>
      <c r="OJ211" s="78"/>
      <c r="OK211" s="78"/>
      <c r="OL211" s="78"/>
      <c r="OM211" s="78"/>
      <c r="ON211" s="78"/>
      <c r="OO211" s="78"/>
      <c r="OP211" s="78"/>
      <c r="OQ211" s="78"/>
      <c r="OR211" s="78"/>
      <c r="OS211" s="78"/>
      <c r="OT211" s="78"/>
      <c r="OU211" s="78"/>
      <c r="OV211" s="78"/>
      <c r="OW211" s="78"/>
      <c r="OX211" s="78"/>
      <c r="OY211" s="78"/>
      <c r="OZ211" s="78"/>
      <c r="PA211" s="78"/>
      <c r="PB211" s="78"/>
      <c r="PC211" s="78"/>
      <c r="PD211" s="78"/>
      <c r="PE211" s="78"/>
      <c r="PF211" s="78"/>
      <c r="PG211" s="78"/>
      <c r="PH211" s="78"/>
      <c r="PI211" s="78"/>
      <c r="PJ211" s="78"/>
      <c r="PK211" s="78"/>
      <c r="PL211" s="78"/>
      <c r="PM211" s="78"/>
      <c r="PN211" s="78"/>
      <c r="PO211" s="78"/>
      <c r="PP211" s="78"/>
      <c r="PQ211" s="78"/>
      <c r="PR211" s="78"/>
      <c r="PS211" s="78"/>
      <c r="PT211" s="78"/>
      <c r="PU211" s="78"/>
      <c r="PV211" s="78"/>
      <c r="PW211" s="78"/>
      <c r="PX211" s="78"/>
      <c r="PY211" s="78"/>
      <c r="PZ211" s="78"/>
      <c r="QA211" s="78"/>
      <c r="QB211" s="78"/>
      <c r="QC211" s="78"/>
      <c r="QD211" s="78"/>
      <c r="QE211" s="78"/>
      <c r="QF211" s="78"/>
      <c r="QG211" s="78"/>
      <c r="QH211" s="78"/>
      <c r="QI211" s="78"/>
      <c r="QJ211" s="78"/>
      <c r="QK211" s="78"/>
      <c r="QL211" s="78"/>
      <c r="QM211" s="78"/>
      <c r="QN211" s="78"/>
      <c r="QO211" s="78"/>
      <c r="QP211" s="78"/>
      <c r="QQ211" s="78"/>
      <c r="QR211" s="78"/>
      <c r="QS211" s="78"/>
      <c r="QT211" s="78"/>
      <c r="QU211" s="78"/>
      <c r="QV211" s="78"/>
      <c r="QW211" s="78"/>
      <c r="QX211" s="78"/>
      <c r="QY211" s="78"/>
      <c r="QZ211" s="78"/>
      <c r="RA211" s="78"/>
      <c r="RB211" s="78"/>
      <c r="RC211" s="78"/>
      <c r="RD211" s="78"/>
      <c r="RE211" s="78"/>
      <c r="RF211" s="78"/>
      <c r="RG211" s="78"/>
      <c r="RH211" s="78"/>
      <c r="RI211" s="78"/>
      <c r="RJ211" s="78"/>
      <c r="RK211" s="78"/>
      <c r="RL211" s="78"/>
      <c r="RM211" s="78"/>
      <c r="RN211" s="78"/>
      <c r="RO211" s="78"/>
      <c r="RP211" s="78"/>
      <c r="RQ211" s="78"/>
      <c r="RR211" s="78"/>
      <c r="RS211" s="78"/>
      <c r="RT211" s="78"/>
      <c r="RU211" s="78"/>
      <c r="RV211" s="78"/>
      <c r="RW211" s="78"/>
      <c r="RX211" s="78"/>
      <c r="RY211" s="78"/>
      <c r="RZ211" s="78"/>
      <c r="SA211" s="78"/>
      <c r="SB211" s="78"/>
      <c r="SC211" s="78"/>
      <c r="SD211" s="78"/>
      <c r="SE211" s="78"/>
      <c r="SF211" s="78"/>
      <c r="SG211" s="78"/>
      <c r="SH211" s="78"/>
      <c r="SI211" s="78"/>
      <c r="SJ211" s="78"/>
      <c r="SK211" s="78"/>
      <c r="SL211" s="78"/>
      <c r="SM211" s="78"/>
      <c r="SN211" s="78"/>
      <c r="SO211" s="78"/>
      <c r="SP211" s="78"/>
      <c r="SQ211" s="78"/>
      <c r="SR211" s="78"/>
      <c r="SS211" s="78"/>
      <c r="ST211" s="78"/>
      <c r="SU211" s="78"/>
      <c r="SV211" s="78"/>
      <c r="SW211" s="78"/>
      <c r="SX211" s="78"/>
      <c r="SY211" s="78"/>
      <c r="SZ211" s="78"/>
      <c r="TA211" s="78"/>
      <c r="TB211" s="78"/>
      <c r="TC211" s="78"/>
      <c r="TD211" s="78"/>
      <c r="TE211" s="78"/>
      <c r="TF211" s="78"/>
      <c r="TG211" s="78"/>
      <c r="TH211" s="78"/>
      <c r="TI211" s="78"/>
      <c r="TJ211" s="78"/>
      <c r="TK211" s="78"/>
      <c r="TL211" s="78"/>
      <c r="TM211" s="78"/>
      <c r="TN211" s="78"/>
      <c r="TO211" s="78"/>
      <c r="TP211" s="78"/>
      <c r="TQ211" s="78"/>
      <c r="TR211" s="78"/>
      <c r="TS211" s="78"/>
      <c r="TT211" s="78"/>
      <c r="TU211" s="78"/>
      <c r="TV211" s="78"/>
      <c r="TW211" s="78"/>
      <c r="TX211" s="78"/>
      <c r="TY211" s="78"/>
      <c r="TZ211" s="78"/>
      <c r="UA211" s="78"/>
      <c r="UB211" s="78"/>
      <c r="UC211" s="78"/>
      <c r="UD211" s="78"/>
      <c r="UE211" s="78"/>
      <c r="UF211" s="78"/>
      <c r="UG211" s="78"/>
      <c r="UH211" s="78"/>
      <c r="UI211" s="78"/>
      <c r="UJ211" s="78"/>
      <c r="UK211" s="78"/>
      <c r="UL211" s="78"/>
      <c r="UM211" s="78"/>
      <c r="UN211" s="78"/>
      <c r="UO211" s="78"/>
      <c r="UP211" s="78"/>
      <c r="UQ211" s="78"/>
      <c r="UR211" s="78"/>
      <c r="US211" s="78"/>
      <c r="UT211" s="78"/>
      <c r="UU211" s="78"/>
      <c r="UV211" s="78"/>
      <c r="UW211" s="78"/>
      <c r="UX211" s="78"/>
      <c r="UY211" s="78"/>
      <c r="UZ211" s="78"/>
      <c r="VA211" s="78"/>
      <c r="VB211" s="78"/>
      <c r="VC211" s="78"/>
      <c r="VD211" s="78"/>
      <c r="VE211" s="78"/>
      <c r="VF211" s="78"/>
      <c r="VG211" s="78"/>
      <c r="VH211" s="78"/>
      <c r="VI211" s="78"/>
      <c r="VJ211" s="78"/>
      <c r="VK211" s="78"/>
      <c r="VL211" s="78"/>
      <c r="VM211" s="78"/>
      <c r="VN211" s="78"/>
      <c r="VO211" s="78"/>
      <c r="VP211" s="78"/>
      <c r="VQ211" s="78"/>
      <c r="VR211" s="78"/>
      <c r="VS211" s="78"/>
      <c r="VT211" s="78"/>
      <c r="VU211" s="78"/>
      <c r="VV211" s="78"/>
      <c r="VW211" s="78"/>
      <c r="VX211" s="78"/>
      <c r="VY211" s="78"/>
      <c r="VZ211" s="78"/>
      <c r="WA211" s="78"/>
      <c r="WB211" s="78"/>
      <c r="WC211" s="78"/>
      <c r="WD211" s="78"/>
      <c r="WE211" s="78"/>
      <c r="WF211" s="78"/>
      <c r="WG211" s="78"/>
      <c r="WH211" s="78"/>
      <c r="WI211" s="78"/>
      <c r="WJ211" s="78"/>
      <c r="WK211" s="78"/>
      <c r="WL211" s="78"/>
      <c r="WM211" s="78"/>
      <c r="WN211" s="78"/>
      <c r="WO211" s="78"/>
      <c r="WP211" s="78"/>
      <c r="WQ211" s="78"/>
      <c r="WR211" s="78"/>
      <c r="WS211" s="78"/>
      <c r="WT211" s="78"/>
      <c r="WU211" s="78"/>
      <c r="WV211" s="78"/>
      <c r="WW211" s="78"/>
      <c r="WX211" s="78"/>
      <c r="WY211" s="78"/>
      <c r="WZ211" s="78"/>
      <c r="XA211" s="78"/>
      <c r="XB211" s="78"/>
      <c r="XC211" s="78"/>
      <c r="XD211" s="78"/>
      <c r="XE211" s="78"/>
      <c r="XF211" s="78"/>
      <c r="XG211" s="78"/>
      <c r="XH211" s="78"/>
      <c r="XI211" s="78"/>
      <c r="XJ211" s="78"/>
      <c r="XK211" s="78"/>
      <c r="XL211" s="78"/>
      <c r="XM211" s="78"/>
      <c r="XN211" s="78"/>
      <c r="XO211" s="78"/>
      <c r="XP211" s="78"/>
      <c r="XQ211" s="78"/>
      <c r="XR211" s="78"/>
      <c r="XS211" s="78"/>
      <c r="XT211" s="78"/>
      <c r="XU211" s="78"/>
      <c r="XV211" s="78"/>
      <c r="XW211" s="78"/>
      <c r="XX211" s="78"/>
      <c r="XY211" s="78"/>
      <c r="XZ211" s="78"/>
      <c r="YA211" s="78"/>
      <c r="YB211" s="78"/>
      <c r="YC211" s="78"/>
      <c r="YD211" s="78"/>
      <c r="YE211" s="78"/>
      <c r="YF211" s="78"/>
      <c r="YG211" s="78"/>
      <c r="YH211" s="78"/>
      <c r="YI211" s="78"/>
      <c r="YJ211" s="78"/>
      <c r="YK211" s="78"/>
      <c r="YL211" s="78"/>
      <c r="YM211" s="78"/>
      <c r="YN211" s="78"/>
      <c r="YO211" s="78"/>
      <c r="YP211" s="78"/>
      <c r="YQ211" s="78"/>
      <c r="YR211" s="78"/>
      <c r="YS211" s="78"/>
      <c r="YT211" s="78"/>
      <c r="YU211" s="78"/>
      <c r="YV211" s="78"/>
      <c r="YW211" s="78"/>
      <c r="YX211" s="78"/>
      <c r="YY211" s="78"/>
      <c r="YZ211" s="78"/>
      <c r="ZA211" s="78"/>
      <c r="ZB211" s="78"/>
      <c r="ZC211" s="78"/>
      <c r="ZD211" s="78"/>
      <c r="ZE211" s="78"/>
      <c r="ZF211" s="78"/>
      <c r="ZG211" s="78"/>
      <c r="ZH211" s="78"/>
      <c r="ZI211" s="78"/>
      <c r="ZJ211" s="78"/>
      <c r="ZK211" s="78"/>
      <c r="ZL211" s="78"/>
      <c r="ZM211" s="78"/>
      <c r="ZN211" s="78"/>
      <c r="ZO211" s="78"/>
      <c r="ZP211" s="78"/>
      <c r="ZQ211" s="78"/>
      <c r="ZR211" s="78"/>
      <c r="ZS211" s="78"/>
      <c r="ZT211" s="78"/>
      <c r="ZU211" s="78"/>
      <c r="ZV211" s="78"/>
      <c r="ZW211" s="78"/>
      <c r="ZX211" s="78"/>
      <c r="ZY211" s="78"/>
      <c r="ZZ211" s="78"/>
      <c r="AAA211" s="78"/>
      <c r="AAB211" s="78"/>
      <c r="AAC211" s="78"/>
      <c r="AAD211" s="78"/>
      <c r="AAE211" s="78"/>
      <c r="AAF211" s="78"/>
      <c r="AAG211" s="78"/>
      <c r="AAH211" s="78"/>
      <c r="AAI211" s="78"/>
      <c r="AAJ211" s="78"/>
      <c r="AAK211" s="78"/>
      <c r="AAL211" s="78"/>
      <c r="AAM211" s="78"/>
      <c r="AAN211" s="78"/>
      <c r="AAO211" s="78"/>
      <c r="AAP211" s="78"/>
      <c r="AAQ211" s="78"/>
      <c r="AAR211" s="78"/>
      <c r="AAS211" s="78"/>
      <c r="AAT211" s="78"/>
      <c r="AAU211" s="78"/>
      <c r="AAV211" s="78"/>
      <c r="AAW211" s="78"/>
      <c r="AAX211" s="78"/>
      <c r="AAY211" s="78"/>
      <c r="AAZ211" s="78"/>
      <c r="ABA211" s="78"/>
      <c r="ABB211" s="78"/>
      <c r="ABC211" s="78"/>
      <c r="ABD211" s="78"/>
      <c r="ABE211" s="78"/>
      <c r="ABF211" s="78"/>
      <c r="ABG211" s="78"/>
      <c r="ABH211" s="78"/>
      <c r="ABI211" s="78"/>
      <c r="ABJ211" s="78"/>
      <c r="ABK211" s="78"/>
      <c r="ABL211" s="78"/>
      <c r="ABM211" s="78"/>
      <c r="ABN211" s="78"/>
      <c r="ABO211" s="78"/>
      <c r="ABP211" s="78"/>
      <c r="ABQ211" s="78"/>
      <c r="ABR211" s="78"/>
      <c r="ABS211" s="78"/>
      <c r="ABT211" s="78"/>
      <c r="ABU211" s="78"/>
      <c r="ABV211" s="78"/>
      <c r="ABW211" s="78"/>
      <c r="ABX211" s="78"/>
      <c r="ABY211" s="78"/>
      <c r="ABZ211" s="78"/>
      <c r="ACA211" s="78"/>
      <c r="ACB211" s="78"/>
      <c r="ACC211" s="78"/>
      <c r="ACD211" s="78"/>
      <c r="ACE211" s="78"/>
      <c r="ACF211" s="78"/>
      <c r="ACG211" s="78"/>
      <c r="ACH211" s="78"/>
      <c r="ACI211" s="78"/>
      <c r="ACJ211" s="78"/>
      <c r="ACK211" s="78"/>
      <c r="ACL211" s="78"/>
      <c r="ACM211" s="78"/>
      <c r="ACN211" s="78"/>
      <c r="ACO211" s="78"/>
      <c r="ACP211" s="78"/>
      <c r="ACQ211" s="78"/>
      <c r="ACR211" s="78"/>
      <c r="ACS211" s="78"/>
      <c r="ACT211" s="78"/>
      <c r="ACU211" s="78"/>
      <c r="ACV211" s="78"/>
      <c r="ACW211" s="78"/>
      <c r="ACX211" s="78"/>
      <c r="ACY211" s="78"/>
      <c r="ACZ211" s="78"/>
      <c r="ADA211" s="78"/>
      <c r="ADB211" s="78"/>
      <c r="ADC211" s="78"/>
      <c r="ADD211" s="78"/>
      <c r="ADE211" s="78"/>
      <c r="ADF211" s="78"/>
      <c r="ADG211" s="78"/>
      <c r="ADH211" s="78"/>
      <c r="ADI211" s="78"/>
      <c r="ADJ211" s="78"/>
      <c r="ADK211" s="78"/>
      <c r="ADL211" s="78"/>
      <c r="ADM211" s="78"/>
      <c r="ADN211" s="78"/>
      <c r="ADO211" s="78"/>
      <c r="ADP211" s="78"/>
      <c r="ADQ211" s="78"/>
      <c r="ADR211" s="78"/>
      <c r="ADS211" s="78"/>
      <c r="ADT211" s="78"/>
      <c r="ADU211" s="78"/>
      <c r="ADV211" s="78"/>
      <c r="ADW211" s="78"/>
      <c r="ADX211" s="78"/>
      <c r="ADY211" s="78"/>
      <c r="ADZ211" s="78"/>
      <c r="AEA211" s="78"/>
      <c r="AEB211" s="78"/>
      <c r="AEC211" s="78"/>
      <c r="AED211" s="78"/>
      <c r="AEE211" s="78"/>
      <c r="AEF211" s="78"/>
      <c r="AEG211" s="78"/>
      <c r="AEH211" s="78"/>
      <c r="AEI211" s="78"/>
      <c r="AEJ211" s="78"/>
      <c r="AEK211" s="78"/>
      <c r="AEL211" s="78"/>
      <c r="AEM211" s="78"/>
      <c r="AEN211" s="78"/>
      <c r="AEO211" s="78"/>
      <c r="AEP211" s="78"/>
      <c r="AEQ211" s="78"/>
      <c r="AER211" s="78"/>
      <c r="AES211" s="78"/>
      <c r="AET211" s="78"/>
      <c r="AEU211" s="78"/>
      <c r="AEV211" s="78"/>
      <c r="AEW211" s="78"/>
      <c r="AEX211" s="78"/>
      <c r="AEY211" s="78"/>
      <c r="AEZ211" s="78"/>
      <c r="AFA211" s="78"/>
      <c r="AFB211" s="78"/>
      <c r="AFC211" s="78"/>
      <c r="AFD211" s="78"/>
      <c r="AFE211" s="78"/>
      <c r="AFF211" s="78"/>
      <c r="AFG211" s="78"/>
      <c r="AFH211" s="78"/>
      <c r="AFI211" s="78"/>
      <c r="AFJ211" s="78"/>
      <c r="AFK211" s="78"/>
      <c r="AFL211" s="78"/>
      <c r="AFM211" s="78"/>
      <c r="AFN211" s="78"/>
      <c r="AFO211" s="78"/>
      <c r="AFP211" s="78"/>
      <c r="AFQ211" s="78"/>
      <c r="AFR211" s="78"/>
      <c r="AFS211" s="78"/>
      <c r="AFT211" s="78"/>
      <c r="AFU211" s="78"/>
      <c r="AFV211" s="78"/>
      <c r="AFW211" s="78"/>
      <c r="AFX211" s="78"/>
      <c r="AFY211" s="78"/>
      <c r="AFZ211" s="78"/>
      <c r="AGA211" s="78"/>
      <c r="AGB211" s="78"/>
      <c r="AGC211" s="78"/>
      <c r="AGD211" s="78"/>
      <c r="AGE211" s="78"/>
      <c r="AGF211" s="78"/>
      <c r="AGG211" s="78"/>
      <c r="AGH211" s="78"/>
      <c r="AGI211" s="78"/>
      <c r="AGJ211" s="78"/>
      <c r="AGK211" s="78"/>
      <c r="AGL211" s="78"/>
      <c r="AGM211" s="78"/>
      <c r="AGN211" s="78"/>
      <c r="AGO211" s="78"/>
      <c r="AGP211" s="78"/>
      <c r="AGQ211" s="78"/>
      <c r="AGR211" s="78"/>
      <c r="AGS211" s="78"/>
      <c r="AGT211" s="78"/>
      <c r="AGU211" s="78"/>
      <c r="AGV211" s="78"/>
      <c r="AGW211" s="78"/>
      <c r="AGX211" s="78"/>
      <c r="AGY211" s="78"/>
      <c r="AGZ211" s="78"/>
      <c r="AHA211" s="78"/>
      <c r="AHB211" s="78"/>
      <c r="AHC211" s="78"/>
      <c r="AHD211" s="78"/>
      <c r="AHE211" s="78"/>
      <c r="AHF211" s="78"/>
      <c r="AHG211" s="78"/>
      <c r="AHH211" s="78"/>
      <c r="AHI211" s="78"/>
      <c r="AHJ211" s="78"/>
      <c r="AHK211" s="78"/>
      <c r="AHL211" s="78"/>
      <c r="AHM211" s="78"/>
      <c r="AHN211" s="78"/>
      <c r="AHO211" s="78"/>
      <c r="AHP211" s="78"/>
      <c r="AHQ211" s="78"/>
      <c r="AHR211" s="78"/>
      <c r="AHS211" s="78"/>
      <c r="AHT211" s="78"/>
      <c r="AHU211" s="78"/>
      <c r="AHV211" s="78"/>
      <c r="AHW211" s="78"/>
      <c r="AHX211" s="78"/>
      <c r="AHY211" s="78"/>
      <c r="AHZ211" s="78"/>
      <c r="AIA211" s="78"/>
      <c r="AIB211" s="78"/>
      <c r="AIC211" s="78"/>
      <c r="AID211" s="78"/>
      <c r="AIE211" s="78"/>
      <c r="AIF211" s="78"/>
      <c r="AIG211" s="78"/>
      <c r="AIH211" s="78"/>
      <c r="AII211" s="78"/>
      <c r="AIJ211" s="78"/>
      <c r="AIK211" s="78"/>
      <c r="AIL211" s="78"/>
      <c r="AIM211" s="78"/>
      <c r="AIN211" s="78"/>
      <c r="AIO211" s="78"/>
      <c r="AIP211" s="78"/>
      <c r="AIQ211" s="78"/>
      <c r="AIR211" s="78"/>
      <c r="AIS211" s="78"/>
      <c r="AIT211" s="78"/>
      <c r="AIU211" s="78"/>
      <c r="AIV211" s="78"/>
      <c r="AIW211" s="78"/>
      <c r="AIX211" s="78"/>
      <c r="AIY211" s="78"/>
      <c r="AIZ211" s="78"/>
      <c r="AJA211" s="78"/>
      <c r="AJB211" s="78"/>
      <c r="AJC211" s="78"/>
      <c r="AJD211" s="78"/>
      <c r="AJE211" s="78"/>
      <c r="AJF211" s="78"/>
      <c r="AJG211" s="78"/>
      <c r="AJH211" s="78"/>
      <c r="AJI211" s="78"/>
      <c r="AJJ211" s="78"/>
      <c r="AJK211" s="78"/>
      <c r="AJL211" s="78"/>
      <c r="AJM211" s="78"/>
      <c r="AJN211" s="78"/>
      <c r="AJO211" s="78"/>
      <c r="AJP211" s="78"/>
      <c r="AJQ211" s="78"/>
      <c r="AJR211" s="78"/>
      <c r="AJS211" s="78"/>
      <c r="AJT211" s="78"/>
      <c r="AJU211" s="78"/>
      <c r="AJV211" s="78"/>
      <c r="AJW211" s="78"/>
      <c r="AJX211" s="78"/>
      <c r="AJY211" s="78"/>
      <c r="AJZ211" s="78"/>
      <c r="AKA211" s="78"/>
      <c r="AKB211" s="78"/>
      <c r="AKC211" s="78"/>
      <c r="AKD211" s="78"/>
      <c r="AKE211" s="78"/>
      <c r="AKF211" s="78"/>
      <c r="AKG211" s="78"/>
      <c r="AKH211" s="78"/>
      <c r="AKI211" s="78"/>
      <c r="AKJ211" s="78"/>
      <c r="AKK211" s="78"/>
      <c r="AKL211" s="78"/>
      <c r="AKM211" s="78"/>
      <c r="AKN211" s="78"/>
      <c r="AKO211" s="78"/>
      <c r="AKP211" s="78"/>
      <c r="AKQ211" s="78"/>
      <c r="AKR211" s="78"/>
      <c r="AKS211" s="78"/>
      <c r="AKT211" s="78"/>
      <c r="AKU211" s="78"/>
      <c r="AKV211" s="78"/>
      <c r="AKW211" s="78"/>
      <c r="AKX211" s="78"/>
      <c r="AKY211" s="78"/>
      <c r="AKZ211" s="78"/>
      <c r="ALA211" s="78"/>
      <c r="ALB211" s="78"/>
      <c r="ALC211" s="78"/>
      <c r="ALD211" s="78"/>
      <c r="ALE211" s="78"/>
      <c r="ALF211" s="78"/>
      <c r="ALG211" s="78"/>
      <c r="ALH211" s="78"/>
      <c r="ALI211" s="78"/>
      <c r="ALJ211" s="78"/>
      <c r="ALK211" s="78"/>
      <c r="ALL211" s="78"/>
      <c r="ALM211" s="78"/>
      <c r="ALN211" s="78"/>
      <c r="ALO211" s="78"/>
      <c r="ALP211" s="78"/>
      <c r="ALQ211" s="78"/>
      <c r="ALR211" s="78"/>
      <c r="ALS211" s="78"/>
      <c r="ALT211" s="78"/>
      <c r="ALU211" s="78"/>
      <c r="ALV211" s="78"/>
      <c r="ALW211" s="78"/>
      <c r="ALX211" s="78"/>
      <c r="ALY211" s="78"/>
      <c r="ALZ211" s="78"/>
      <c r="AMA211" s="78"/>
      <c r="AMB211" s="78"/>
      <c r="AMC211" s="78"/>
      <c r="AMD211" s="78"/>
      <c r="AME211" s="78"/>
      <c r="AMF211" s="78"/>
      <c r="AMG211" s="78"/>
      <c r="AMH211" s="78"/>
      <c r="AMI211" s="78"/>
      <c r="AMJ211" s="78"/>
    </row>
    <row r="212" spans="1:1024" s="79" customFormat="1" ht="43.5" customHeight="1" outlineLevel="1" x14ac:dyDescent="0.2">
      <c r="A212" s="149" t="s">
        <v>952</v>
      </c>
      <c r="B212" s="151">
        <v>92705</v>
      </c>
      <c r="C212" s="150" t="s">
        <v>17</v>
      </c>
      <c r="D212" s="93" t="s">
        <v>192</v>
      </c>
      <c r="E212" s="149" t="s">
        <v>94</v>
      </c>
      <c r="F212" s="94">
        <v>1</v>
      </c>
      <c r="G212" s="547">
        <v>0</v>
      </c>
      <c r="H212" s="83">
        <f t="shared" si="49"/>
        <v>0</v>
      </c>
      <c r="I212" s="199">
        <f>(F212*H212)</f>
        <v>0</v>
      </c>
    </row>
    <row r="213" spans="1:1024" s="79" customFormat="1" ht="18" customHeight="1" outlineLevel="1" x14ac:dyDescent="0.2">
      <c r="A213" s="149" t="s">
        <v>953</v>
      </c>
      <c r="B213" s="151">
        <v>8978</v>
      </c>
      <c r="C213" s="150" t="s">
        <v>37</v>
      </c>
      <c r="D213" s="88" t="s">
        <v>229</v>
      </c>
      <c r="E213" s="149" t="s">
        <v>94</v>
      </c>
      <c r="F213" s="94">
        <v>2</v>
      </c>
      <c r="G213" s="547">
        <v>0</v>
      </c>
      <c r="H213" s="83">
        <f t="shared" si="49"/>
        <v>0</v>
      </c>
      <c r="I213" s="199">
        <f t="shared" si="51"/>
        <v>0</v>
      </c>
    </row>
    <row r="214" spans="1:1024" s="79" customFormat="1" ht="35.25" customHeight="1" outlineLevel="1" x14ac:dyDescent="0.2">
      <c r="A214" s="149" t="s">
        <v>954</v>
      </c>
      <c r="B214" s="151">
        <v>9092</v>
      </c>
      <c r="C214" s="150" t="s">
        <v>37</v>
      </c>
      <c r="D214" s="152" t="s">
        <v>228</v>
      </c>
      <c r="E214" s="149" t="s">
        <v>94</v>
      </c>
      <c r="F214" s="94">
        <v>1</v>
      </c>
      <c r="G214" s="547">
        <v>0</v>
      </c>
      <c r="H214" s="83">
        <f t="shared" si="49"/>
        <v>0</v>
      </c>
      <c r="I214" s="199">
        <f>(F214*H214)</f>
        <v>0</v>
      </c>
    </row>
    <row r="215" spans="1:1024" s="78" customFormat="1" ht="25.5" outlineLevel="1" x14ac:dyDescent="0.2">
      <c r="A215" s="149" t="s">
        <v>955</v>
      </c>
      <c r="B215" s="149">
        <v>9093</v>
      </c>
      <c r="C215" s="158" t="s">
        <v>37</v>
      </c>
      <c r="D215" s="152" t="s">
        <v>193</v>
      </c>
      <c r="E215" s="149" t="s">
        <v>94</v>
      </c>
      <c r="F215" s="94">
        <v>3</v>
      </c>
      <c r="G215" s="546">
        <v>0</v>
      </c>
      <c r="H215" s="83">
        <f t="shared" si="49"/>
        <v>0</v>
      </c>
      <c r="I215" s="199">
        <f>(F215*H215)</f>
        <v>0</v>
      </c>
    </row>
    <row r="216" spans="1:1024" s="78" customFormat="1" ht="14.25" customHeight="1" outlineLevel="1" x14ac:dyDescent="0.2">
      <c r="A216" s="149" t="s">
        <v>956</v>
      </c>
      <c r="B216" s="149" t="s">
        <v>129</v>
      </c>
      <c r="C216" s="162" t="s">
        <v>16</v>
      </c>
      <c r="D216" s="152" t="s">
        <v>194</v>
      </c>
      <c r="E216" s="149" t="s">
        <v>94</v>
      </c>
      <c r="F216" s="94">
        <v>3</v>
      </c>
      <c r="G216" s="546">
        <v>0</v>
      </c>
      <c r="H216" s="83">
        <f t="shared" si="49"/>
        <v>0</v>
      </c>
      <c r="I216" s="199">
        <f>(F216*H216)</f>
        <v>0</v>
      </c>
    </row>
    <row r="217" spans="1:1024" s="78" customFormat="1" ht="12.75" outlineLevel="1" x14ac:dyDescent="0.2">
      <c r="A217" s="337" t="s">
        <v>957</v>
      </c>
      <c r="B217" s="338"/>
      <c r="C217" s="338"/>
      <c r="D217" s="338"/>
      <c r="E217" s="338"/>
      <c r="F217" s="338"/>
      <c r="G217" s="339"/>
      <c r="H217" s="95"/>
      <c r="I217" s="143">
        <f>SUM(I184:I216)</f>
        <v>0</v>
      </c>
    </row>
    <row r="218" spans="1:1024" s="9" customFormat="1" ht="12.75" x14ac:dyDescent="0.2">
      <c r="A218" s="10">
        <v>15</v>
      </c>
      <c r="B218" s="10"/>
      <c r="C218" s="10"/>
      <c r="D218" s="163" t="s">
        <v>93</v>
      </c>
      <c r="E218" s="10"/>
      <c r="F218" s="124"/>
      <c r="G218" s="124"/>
      <c r="H218" s="11"/>
      <c r="I218" s="13">
        <f>I230</f>
        <v>0</v>
      </c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</row>
    <row r="219" spans="1:1024" s="197" customFormat="1" ht="25.5" outlineLevel="1" x14ac:dyDescent="0.2">
      <c r="A219" s="277" t="s">
        <v>58</v>
      </c>
      <c r="B219" s="278" t="s">
        <v>730</v>
      </c>
      <c r="C219" s="279" t="s">
        <v>14</v>
      </c>
      <c r="D219" s="280" t="s">
        <v>729</v>
      </c>
      <c r="E219" s="195" t="s">
        <v>94</v>
      </c>
      <c r="F219" s="196">
        <v>18</v>
      </c>
      <c r="G219" s="550">
        <v>0</v>
      </c>
      <c r="H219" s="83">
        <f t="shared" ref="H219:H229" si="52">(G219*0.2223)+G219</f>
        <v>0</v>
      </c>
      <c r="I219" s="199">
        <f>(F219*H219)</f>
        <v>0</v>
      </c>
    </row>
    <row r="220" spans="1:1024" s="78" customFormat="1" ht="25.5" outlineLevel="1" x14ac:dyDescent="0.2">
      <c r="A220" s="277" t="s">
        <v>60</v>
      </c>
      <c r="B220" s="144" t="s">
        <v>784</v>
      </c>
      <c r="C220" s="92" t="s">
        <v>14</v>
      </c>
      <c r="D220" s="145" t="s">
        <v>783</v>
      </c>
      <c r="E220" s="81" t="s">
        <v>94</v>
      </c>
      <c r="F220" s="82">
        <v>4</v>
      </c>
      <c r="G220" s="542">
        <v>0</v>
      </c>
      <c r="H220" s="83">
        <f t="shared" si="52"/>
        <v>0</v>
      </c>
      <c r="I220" s="199">
        <f t="shared" ref="I220:I229" si="53">(F220*H220)</f>
        <v>0</v>
      </c>
    </row>
    <row r="221" spans="1:1024" s="78" customFormat="1" ht="38.25" outlineLevel="1" x14ac:dyDescent="0.2">
      <c r="A221" s="277" t="s">
        <v>62</v>
      </c>
      <c r="B221" s="144" t="s">
        <v>1044</v>
      </c>
      <c r="C221" s="92" t="s">
        <v>14</v>
      </c>
      <c r="D221" s="145" t="s">
        <v>1042</v>
      </c>
      <c r="E221" s="81" t="s">
        <v>94</v>
      </c>
      <c r="F221" s="82">
        <v>11</v>
      </c>
      <c r="G221" s="542">
        <v>0</v>
      </c>
      <c r="H221" s="83">
        <f t="shared" ref="H221" si="54">(G221*0.2223)+G221</f>
        <v>0</v>
      </c>
      <c r="I221" s="199">
        <f t="shared" ref="I221" si="55">(F221*H221)</f>
        <v>0</v>
      </c>
    </row>
    <row r="222" spans="1:1024" s="78" customFormat="1" ht="12.75" outlineLevel="1" x14ac:dyDescent="0.2">
      <c r="A222" s="277" t="s">
        <v>63</v>
      </c>
      <c r="B222" s="144" t="s">
        <v>821</v>
      </c>
      <c r="C222" s="92" t="s">
        <v>14</v>
      </c>
      <c r="D222" s="145" t="s">
        <v>816</v>
      </c>
      <c r="E222" s="81" t="s">
        <v>199</v>
      </c>
      <c r="F222" s="82">
        <v>20</v>
      </c>
      <c r="G222" s="542">
        <v>0</v>
      </c>
      <c r="H222" s="83">
        <f t="shared" si="52"/>
        <v>0</v>
      </c>
      <c r="I222" s="199">
        <f t="shared" si="53"/>
        <v>0</v>
      </c>
    </row>
    <row r="223" spans="1:1024" s="78" customFormat="1" ht="12.75" outlineLevel="1" x14ac:dyDescent="0.2">
      <c r="A223" s="277" t="s">
        <v>522</v>
      </c>
      <c r="B223" s="144" t="s">
        <v>818</v>
      </c>
      <c r="C223" s="92" t="s">
        <v>14</v>
      </c>
      <c r="D223" s="145" t="s">
        <v>817</v>
      </c>
      <c r="E223" s="81" t="s">
        <v>94</v>
      </c>
      <c r="F223" s="82">
        <v>11</v>
      </c>
      <c r="G223" s="542">
        <v>0</v>
      </c>
      <c r="H223" s="83">
        <f t="shared" si="52"/>
        <v>0</v>
      </c>
      <c r="I223" s="199">
        <f t="shared" si="53"/>
        <v>0</v>
      </c>
    </row>
    <row r="224" spans="1:1024" s="78" customFormat="1" ht="12.75" outlineLevel="1" x14ac:dyDescent="0.2">
      <c r="A224" s="277" t="s">
        <v>523</v>
      </c>
      <c r="B224" s="144" t="s">
        <v>820</v>
      </c>
      <c r="C224" s="92" t="s">
        <v>14</v>
      </c>
      <c r="D224" s="145" t="s">
        <v>819</v>
      </c>
      <c r="E224" s="81" t="s">
        <v>94</v>
      </c>
      <c r="F224" s="82">
        <v>2</v>
      </c>
      <c r="G224" s="542">
        <v>0</v>
      </c>
      <c r="H224" s="83">
        <f t="shared" si="52"/>
        <v>0</v>
      </c>
      <c r="I224" s="199">
        <f t="shared" si="53"/>
        <v>0</v>
      </c>
    </row>
    <row r="225" spans="1:1024" s="78" customFormat="1" ht="12.75" outlineLevel="1" x14ac:dyDescent="0.2">
      <c r="A225" s="277" t="s">
        <v>66</v>
      </c>
      <c r="B225" s="144" t="s">
        <v>787</v>
      </c>
      <c r="C225" s="92" t="s">
        <v>14</v>
      </c>
      <c r="D225" s="145" t="s">
        <v>785</v>
      </c>
      <c r="E225" s="81" t="s">
        <v>94</v>
      </c>
      <c r="F225" s="82">
        <v>5</v>
      </c>
      <c r="G225" s="542">
        <v>0</v>
      </c>
      <c r="H225" s="83">
        <f t="shared" si="52"/>
        <v>0</v>
      </c>
      <c r="I225" s="199">
        <f t="shared" si="53"/>
        <v>0</v>
      </c>
    </row>
    <row r="226" spans="1:1024" s="78" customFormat="1" ht="12.75" outlineLevel="1" x14ac:dyDescent="0.2">
      <c r="A226" s="277" t="s">
        <v>67</v>
      </c>
      <c r="B226" s="144" t="s">
        <v>788</v>
      </c>
      <c r="C226" s="92" t="s">
        <v>14</v>
      </c>
      <c r="D226" s="145" t="s">
        <v>786</v>
      </c>
      <c r="E226" s="81" t="s">
        <v>94</v>
      </c>
      <c r="F226" s="82">
        <v>1</v>
      </c>
      <c r="G226" s="542">
        <v>0</v>
      </c>
      <c r="H226" s="83">
        <f t="shared" si="52"/>
        <v>0</v>
      </c>
      <c r="I226" s="199">
        <f t="shared" si="53"/>
        <v>0</v>
      </c>
    </row>
    <row r="227" spans="1:1024" s="78" customFormat="1" ht="38.25" outlineLevel="1" x14ac:dyDescent="0.2">
      <c r="A227" s="277" t="s">
        <v>69</v>
      </c>
      <c r="B227" s="299">
        <v>9465</v>
      </c>
      <c r="C227" s="300" t="s">
        <v>37</v>
      </c>
      <c r="D227" s="301" t="s">
        <v>1049</v>
      </c>
      <c r="E227" s="302" t="s">
        <v>94</v>
      </c>
      <c r="F227" s="292">
        <v>87</v>
      </c>
      <c r="G227" s="551">
        <v>0</v>
      </c>
      <c r="H227" s="83">
        <f t="shared" si="52"/>
        <v>0</v>
      </c>
      <c r="I227" s="199">
        <f t="shared" si="53"/>
        <v>0</v>
      </c>
    </row>
    <row r="228" spans="1:1024" s="78" customFormat="1" ht="25.5" outlineLevel="1" x14ac:dyDescent="0.2">
      <c r="A228" s="277" t="s">
        <v>70</v>
      </c>
      <c r="B228" s="299">
        <v>12807</v>
      </c>
      <c r="C228" s="300" t="s">
        <v>37</v>
      </c>
      <c r="D228" s="301" t="s">
        <v>815</v>
      </c>
      <c r="E228" s="302" t="s">
        <v>94</v>
      </c>
      <c r="F228" s="292">
        <v>2</v>
      </c>
      <c r="G228" s="551">
        <v>0</v>
      </c>
      <c r="H228" s="83">
        <f t="shared" si="52"/>
        <v>0</v>
      </c>
      <c r="I228" s="199">
        <f t="shared" si="53"/>
        <v>0</v>
      </c>
    </row>
    <row r="229" spans="1:1024" s="78" customFormat="1" ht="12.75" outlineLevel="1" x14ac:dyDescent="0.2">
      <c r="A229" s="277" t="s">
        <v>1043</v>
      </c>
      <c r="B229" s="144" t="s">
        <v>1008</v>
      </c>
      <c r="C229" s="92" t="s">
        <v>14</v>
      </c>
      <c r="D229" s="145" t="s">
        <v>1007</v>
      </c>
      <c r="E229" s="81" t="s">
        <v>94</v>
      </c>
      <c r="F229" s="82">
        <v>1</v>
      </c>
      <c r="G229" s="542">
        <v>0</v>
      </c>
      <c r="H229" s="83">
        <f t="shared" si="52"/>
        <v>0</v>
      </c>
      <c r="I229" s="199">
        <f t="shared" si="53"/>
        <v>0</v>
      </c>
    </row>
    <row r="230" spans="1:1024" s="78" customFormat="1" ht="16.5" customHeight="1" outlineLevel="1" x14ac:dyDescent="0.2">
      <c r="A230" s="337" t="s">
        <v>958</v>
      </c>
      <c r="B230" s="338"/>
      <c r="C230" s="338"/>
      <c r="D230" s="338"/>
      <c r="E230" s="338"/>
      <c r="F230" s="338"/>
      <c r="G230" s="339"/>
      <c r="H230" s="95"/>
      <c r="I230" s="143">
        <f>SUM(I219:I229)</f>
        <v>0</v>
      </c>
    </row>
    <row r="231" spans="1:1024" s="9" customFormat="1" ht="20.100000000000001" customHeight="1" x14ac:dyDescent="0.2">
      <c r="A231" s="22">
        <v>16</v>
      </c>
      <c r="B231" s="22"/>
      <c r="C231" s="22"/>
      <c r="D231" s="163" t="s">
        <v>95</v>
      </c>
      <c r="E231" s="175"/>
      <c r="F231" s="126"/>
      <c r="G231" s="126"/>
      <c r="H231" s="23"/>
      <c r="I231" s="13">
        <f>I233</f>
        <v>0</v>
      </c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</row>
    <row r="232" spans="1:1024" s="77" customFormat="1" ht="48.75" customHeight="1" outlineLevel="1" x14ac:dyDescent="0.2">
      <c r="A232" s="81" t="s">
        <v>80</v>
      </c>
      <c r="B232" s="81">
        <v>9020</v>
      </c>
      <c r="C232" s="81" t="s">
        <v>37</v>
      </c>
      <c r="D232" s="218" t="s">
        <v>1050</v>
      </c>
      <c r="E232" s="210" t="s">
        <v>94</v>
      </c>
      <c r="F232" s="82">
        <v>1</v>
      </c>
      <c r="G232" s="538">
        <v>0</v>
      </c>
      <c r="H232" s="83">
        <f t="shared" ref="H232" si="56">(G232*0.2223)+G232</f>
        <v>0</v>
      </c>
      <c r="I232" s="199">
        <f t="shared" ref="I232" si="57">(F232*H232)</f>
        <v>0</v>
      </c>
    </row>
    <row r="233" spans="1:1024" ht="20.100000000000001" customHeight="1" outlineLevel="1" x14ac:dyDescent="0.2">
      <c r="A233" s="334" t="s">
        <v>959</v>
      </c>
      <c r="B233" s="335"/>
      <c r="C233" s="335"/>
      <c r="D233" s="335"/>
      <c r="E233" s="335"/>
      <c r="F233" s="335"/>
      <c r="G233" s="336"/>
      <c r="H233" s="14"/>
      <c r="I233" s="15">
        <f>SUM(I232:I232)</f>
        <v>0</v>
      </c>
    </row>
    <row r="234" spans="1:1024" s="9" customFormat="1" ht="12.75" x14ac:dyDescent="0.2">
      <c r="A234" s="10">
        <v>17</v>
      </c>
      <c r="B234" s="10"/>
      <c r="C234" s="10"/>
      <c r="D234" s="163" t="s">
        <v>96</v>
      </c>
      <c r="E234" s="10"/>
      <c r="F234" s="124"/>
      <c r="G234" s="124"/>
      <c r="H234" s="11"/>
      <c r="I234" s="13">
        <f>I244</f>
        <v>0</v>
      </c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</row>
    <row r="235" spans="1:1024" outlineLevel="1" x14ac:dyDescent="0.2">
      <c r="A235" s="20" t="s">
        <v>92</v>
      </c>
      <c r="B235" s="20"/>
      <c r="C235" s="20"/>
      <c r="D235" s="14" t="s">
        <v>97</v>
      </c>
      <c r="E235" s="20"/>
      <c r="F235" s="18"/>
      <c r="G235" s="18"/>
      <c r="H235" s="19"/>
      <c r="I235" s="19"/>
    </row>
    <row r="236" spans="1:1024" s="276" customFormat="1" ht="51" outlineLevel="1" x14ac:dyDescent="0.2">
      <c r="A236" s="272" t="s">
        <v>960</v>
      </c>
      <c r="B236" s="272" t="s">
        <v>1018</v>
      </c>
      <c r="C236" s="273" t="s">
        <v>14</v>
      </c>
      <c r="D236" s="271" t="s">
        <v>1017</v>
      </c>
      <c r="E236" s="272" t="s">
        <v>56</v>
      </c>
      <c r="F236" s="274">
        <v>25</v>
      </c>
      <c r="G236" s="552">
        <v>0</v>
      </c>
      <c r="H236" s="83">
        <f t="shared" ref="H236:H243" si="58">(G236*0.2223)+G236</f>
        <v>0</v>
      </c>
      <c r="I236" s="199">
        <f t="shared" ref="I236:I237" si="59">(F236*H236)</f>
        <v>0</v>
      </c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75"/>
      <c r="BJ236" s="275"/>
      <c r="BK236" s="275"/>
      <c r="BL236" s="275"/>
      <c r="BM236" s="275"/>
      <c r="BN236" s="275"/>
      <c r="BO236" s="275"/>
      <c r="BP236" s="275"/>
      <c r="BQ236" s="275"/>
      <c r="BR236" s="275"/>
      <c r="BS236" s="275"/>
      <c r="BT236" s="275"/>
      <c r="BU236" s="275"/>
      <c r="BV236" s="275"/>
      <c r="BW236" s="275"/>
      <c r="BX236" s="275"/>
      <c r="BY236" s="275"/>
      <c r="BZ236" s="275"/>
      <c r="CA236" s="275"/>
      <c r="CB236" s="275"/>
      <c r="CC236" s="275"/>
      <c r="CD236" s="275"/>
      <c r="CE236" s="275"/>
      <c r="CF236" s="275"/>
      <c r="CG236" s="275"/>
      <c r="CH236" s="275"/>
      <c r="CI236" s="275"/>
      <c r="CJ236" s="275"/>
      <c r="CK236" s="275"/>
      <c r="CL236" s="275"/>
      <c r="CM236" s="275"/>
      <c r="CN236" s="275"/>
      <c r="CO236" s="275"/>
      <c r="CP236" s="275"/>
      <c r="CQ236" s="275"/>
      <c r="CR236" s="275"/>
      <c r="CS236" s="275"/>
      <c r="CT236" s="275"/>
      <c r="CU236" s="275"/>
      <c r="CV236" s="275"/>
      <c r="CW236" s="275"/>
      <c r="CX236" s="275"/>
      <c r="CY236" s="275"/>
      <c r="CZ236" s="275"/>
      <c r="DA236" s="275"/>
      <c r="DB236" s="275"/>
      <c r="DC236" s="275"/>
      <c r="DD236" s="275"/>
      <c r="DE236" s="275"/>
      <c r="DF236" s="275"/>
      <c r="DG236" s="275"/>
      <c r="DH236" s="275"/>
      <c r="DI236" s="275"/>
      <c r="DJ236" s="275"/>
      <c r="DK236" s="275"/>
      <c r="DL236" s="275"/>
      <c r="DM236" s="275"/>
      <c r="DN236" s="275"/>
      <c r="DO236" s="275"/>
      <c r="DP236" s="275"/>
      <c r="DQ236" s="275"/>
      <c r="DR236" s="275"/>
      <c r="DS236" s="275"/>
      <c r="DT236" s="275"/>
      <c r="DU236" s="275"/>
      <c r="DV236" s="275"/>
      <c r="DW236" s="275"/>
      <c r="DX236" s="275"/>
      <c r="DY236" s="275"/>
      <c r="DZ236" s="275"/>
      <c r="EA236" s="275"/>
      <c r="EB236" s="275"/>
      <c r="EC236" s="275"/>
      <c r="ED236" s="275"/>
      <c r="EE236" s="275"/>
      <c r="EF236" s="275"/>
      <c r="EG236" s="275"/>
      <c r="EH236" s="275"/>
      <c r="EI236" s="275"/>
      <c r="EJ236" s="275"/>
      <c r="EK236" s="275"/>
      <c r="EL236" s="275"/>
      <c r="EM236" s="275"/>
      <c r="EN236" s="275"/>
      <c r="EO236" s="275"/>
      <c r="EP236" s="275"/>
      <c r="EQ236" s="275"/>
      <c r="ER236" s="275"/>
      <c r="ES236" s="275"/>
      <c r="ET236" s="275"/>
      <c r="EU236" s="275"/>
      <c r="EV236" s="275"/>
      <c r="EW236" s="275"/>
      <c r="EX236" s="275"/>
      <c r="EY236" s="275"/>
      <c r="EZ236" s="275"/>
      <c r="FA236" s="275"/>
      <c r="FB236" s="275"/>
      <c r="FC236" s="275"/>
      <c r="FD236" s="275"/>
      <c r="FE236" s="275"/>
      <c r="FF236" s="275"/>
      <c r="FG236" s="275"/>
      <c r="FH236" s="275"/>
      <c r="FI236" s="275"/>
      <c r="FJ236" s="275"/>
      <c r="FK236" s="275"/>
      <c r="FL236" s="275"/>
      <c r="FM236" s="275"/>
      <c r="FN236" s="275"/>
      <c r="FO236" s="275"/>
      <c r="FP236" s="275"/>
      <c r="FQ236" s="275"/>
      <c r="FR236" s="275"/>
      <c r="FS236" s="275"/>
      <c r="FT236" s="275"/>
      <c r="FU236" s="275"/>
      <c r="FV236" s="275"/>
      <c r="FW236" s="275"/>
      <c r="FX236" s="275"/>
      <c r="FY236" s="275"/>
      <c r="FZ236" s="275"/>
      <c r="GA236" s="275"/>
      <c r="GB236" s="275"/>
      <c r="GC236" s="275"/>
      <c r="GD236" s="275"/>
      <c r="GE236" s="275"/>
      <c r="GF236" s="275"/>
      <c r="GG236" s="275"/>
      <c r="GH236" s="275"/>
      <c r="GI236" s="275"/>
      <c r="GJ236" s="275"/>
      <c r="GK236" s="275"/>
      <c r="GL236" s="275"/>
      <c r="GM236" s="275"/>
      <c r="GN236" s="275"/>
      <c r="GO236" s="275"/>
      <c r="GP236" s="275"/>
      <c r="GQ236" s="275"/>
      <c r="GR236" s="275"/>
      <c r="GS236" s="275"/>
      <c r="GT236" s="275"/>
      <c r="GU236" s="275"/>
      <c r="GV236" s="275"/>
      <c r="GW236" s="275"/>
      <c r="GX236" s="275"/>
      <c r="GY236" s="275"/>
      <c r="GZ236" s="275"/>
      <c r="HA236" s="275"/>
      <c r="HB236" s="275"/>
      <c r="HC236" s="275"/>
      <c r="HD236" s="275"/>
      <c r="HE236" s="275"/>
      <c r="HF236" s="275"/>
      <c r="HG236" s="275"/>
      <c r="HH236" s="275"/>
      <c r="HI236" s="275"/>
      <c r="HJ236" s="275"/>
      <c r="HK236" s="275"/>
      <c r="HL236" s="275"/>
      <c r="HM236" s="275"/>
      <c r="HN236" s="275"/>
      <c r="HO236" s="275"/>
      <c r="HP236" s="275"/>
      <c r="HQ236" s="275"/>
      <c r="HR236" s="275"/>
      <c r="HS236" s="275"/>
      <c r="HT236" s="275"/>
      <c r="HU236" s="275"/>
      <c r="HV236" s="275"/>
      <c r="HW236" s="275"/>
      <c r="HX236" s="275"/>
      <c r="HY236" s="275"/>
      <c r="HZ236" s="275"/>
      <c r="IA236" s="275"/>
      <c r="IB236" s="275"/>
      <c r="IC236" s="275"/>
      <c r="ID236" s="275"/>
      <c r="IE236" s="275"/>
      <c r="IF236" s="275"/>
      <c r="IG236" s="275"/>
      <c r="IH236" s="275"/>
      <c r="II236" s="275"/>
      <c r="IJ236" s="275"/>
      <c r="IK236" s="275"/>
      <c r="IL236" s="275"/>
      <c r="IM236" s="275"/>
      <c r="IN236" s="275"/>
      <c r="IO236" s="275"/>
      <c r="IP236" s="275"/>
      <c r="IQ236" s="275"/>
      <c r="IR236" s="275"/>
      <c r="IS236" s="275"/>
      <c r="IT236" s="275"/>
      <c r="IU236" s="275"/>
      <c r="IV236" s="275"/>
      <c r="IW236" s="275"/>
      <c r="IX236" s="275"/>
      <c r="IY236" s="275"/>
      <c r="IZ236" s="275"/>
      <c r="JA236" s="275"/>
      <c r="JB236" s="275"/>
      <c r="JC236" s="275"/>
      <c r="JD236" s="275"/>
      <c r="JE236" s="275"/>
      <c r="JF236" s="275"/>
      <c r="JG236" s="275"/>
      <c r="JH236" s="275"/>
      <c r="JI236" s="275"/>
      <c r="JJ236" s="275"/>
      <c r="JK236" s="275"/>
      <c r="JL236" s="275"/>
      <c r="JM236" s="275"/>
      <c r="JN236" s="275"/>
      <c r="JO236" s="275"/>
      <c r="JP236" s="275"/>
      <c r="JQ236" s="275"/>
      <c r="JR236" s="275"/>
      <c r="JS236" s="275"/>
      <c r="JT236" s="275"/>
      <c r="JU236" s="275"/>
      <c r="JV236" s="275"/>
      <c r="JW236" s="275"/>
      <c r="JX236" s="275"/>
      <c r="JY236" s="275"/>
      <c r="JZ236" s="275"/>
      <c r="KA236" s="275"/>
      <c r="KB236" s="275"/>
      <c r="KC236" s="275"/>
      <c r="KD236" s="275"/>
      <c r="KE236" s="275"/>
      <c r="KF236" s="275"/>
      <c r="KG236" s="275"/>
      <c r="KH236" s="275"/>
      <c r="KI236" s="275"/>
      <c r="KJ236" s="275"/>
      <c r="KK236" s="275"/>
      <c r="KL236" s="275"/>
      <c r="KM236" s="275"/>
      <c r="KN236" s="275"/>
      <c r="KO236" s="275"/>
      <c r="KP236" s="275"/>
      <c r="KQ236" s="275"/>
      <c r="KR236" s="275"/>
      <c r="KS236" s="275"/>
      <c r="KT236" s="275"/>
      <c r="KU236" s="275"/>
      <c r="KV236" s="275"/>
      <c r="KW236" s="275"/>
      <c r="KX236" s="275"/>
      <c r="KY236" s="275"/>
      <c r="KZ236" s="275"/>
      <c r="LA236" s="275"/>
      <c r="LB236" s="275"/>
      <c r="LC236" s="275"/>
      <c r="LD236" s="275"/>
      <c r="LE236" s="275"/>
      <c r="LF236" s="275"/>
      <c r="LG236" s="275"/>
      <c r="LH236" s="275"/>
      <c r="LI236" s="275"/>
      <c r="LJ236" s="275"/>
      <c r="LK236" s="275"/>
      <c r="LL236" s="275"/>
      <c r="LM236" s="275"/>
      <c r="LN236" s="275"/>
      <c r="LO236" s="275"/>
      <c r="LP236" s="275"/>
      <c r="LQ236" s="275"/>
      <c r="LR236" s="275"/>
      <c r="LS236" s="275"/>
      <c r="LT236" s="275"/>
      <c r="LU236" s="275"/>
      <c r="LV236" s="275"/>
      <c r="LW236" s="275"/>
      <c r="LX236" s="275"/>
      <c r="LY236" s="275"/>
      <c r="LZ236" s="275"/>
      <c r="MA236" s="275"/>
      <c r="MB236" s="275"/>
      <c r="MC236" s="275"/>
      <c r="MD236" s="275"/>
      <c r="ME236" s="275"/>
      <c r="MF236" s="275"/>
      <c r="MG236" s="275"/>
      <c r="MH236" s="275"/>
      <c r="MI236" s="275"/>
      <c r="MJ236" s="275"/>
      <c r="MK236" s="275"/>
      <c r="ML236" s="275"/>
      <c r="MM236" s="275"/>
      <c r="MN236" s="275"/>
      <c r="MO236" s="275"/>
      <c r="MP236" s="275"/>
      <c r="MQ236" s="275"/>
      <c r="MR236" s="275"/>
      <c r="MS236" s="275"/>
      <c r="MT236" s="275"/>
      <c r="MU236" s="275"/>
      <c r="MV236" s="275"/>
      <c r="MW236" s="275"/>
      <c r="MX236" s="275"/>
      <c r="MY236" s="275"/>
      <c r="MZ236" s="275"/>
      <c r="NA236" s="275"/>
      <c r="NB236" s="275"/>
      <c r="NC236" s="275"/>
      <c r="ND236" s="275"/>
      <c r="NE236" s="275"/>
      <c r="NF236" s="275"/>
      <c r="NG236" s="275"/>
      <c r="NH236" s="275"/>
      <c r="NI236" s="275"/>
      <c r="NJ236" s="275"/>
      <c r="NK236" s="275"/>
      <c r="NL236" s="275"/>
      <c r="NM236" s="275"/>
      <c r="NN236" s="275"/>
      <c r="NO236" s="275"/>
      <c r="NP236" s="275"/>
      <c r="NQ236" s="275"/>
      <c r="NR236" s="275"/>
      <c r="NS236" s="275"/>
      <c r="NT236" s="275"/>
      <c r="NU236" s="275"/>
      <c r="NV236" s="275"/>
      <c r="NW236" s="275"/>
      <c r="NX236" s="275"/>
      <c r="NY236" s="275"/>
      <c r="NZ236" s="275"/>
      <c r="OA236" s="275"/>
      <c r="OB236" s="275"/>
      <c r="OC236" s="275"/>
      <c r="OD236" s="275"/>
      <c r="OE236" s="275"/>
      <c r="OF236" s="275"/>
      <c r="OG236" s="275"/>
      <c r="OH236" s="275"/>
      <c r="OI236" s="275"/>
      <c r="OJ236" s="275"/>
      <c r="OK236" s="275"/>
      <c r="OL236" s="275"/>
      <c r="OM236" s="275"/>
      <c r="ON236" s="275"/>
      <c r="OO236" s="275"/>
      <c r="OP236" s="275"/>
      <c r="OQ236" s="275"/>
      <c r="OR236" s="275"/>
      <c r="OS236" s="275"/>
      <c r="OT236" s="275"/>
      <c r="OU236" s="275"/>
      <c r="OV236" s="275"/>
      <c r="OW236" s="275"/>
      <c r="OX236" s="275"/>
      <c r="OY236" s="275"/>
      <c r="OZ236" s="275"/>
      <c r="PA236" s="275"/>
      <c r="PB236" s="275"/>
      <c r="PC236" s="275"/>
      <c r="PD236" s="275"/>
      <c r="PE236" s="275"/>
      <c r="PF236" s="275"/>
      <c r="PG236" s="275"/>
      <c r="PH236" s="275"/>
      <c r="PI236" s="275"/>
      <c r="PJ236" s="275"/>
      <c r="PK236" s="275"/>
      <c r="PL236" s="275"/>
      <c r="PM236" s="275"/>
      <c r="PN236" s="275"/>
      <c r="PO236" s="275"/>
      <c r="PP236" s="275"/>
      <c r="PQ236" s="275"/>
      <c r="PR236" s="275"/>
      <c r="PS236" s="275"/>
      <c r="PT236" s="275"/>
      <c r="PU236" s="275"/>
      <c r="PV236" s="275"/>
      <c r="PW236" s="275"/>
      <c r="PX236" s="275"/>
      <c r="PY236" s="275"/>
      <c r="PZ236" s="275"/>
      <c r="QA236" s="275"/>
      <c r="QB236" s="275"/>
      <c r="QC236" s="275"/>
      <c r="QD236" s="275"/>
      <c r="QE236" s="275"/>
      <c r="QF236" s="275"/>
      <c r="QG236" s="275"/>
      <c r="QH236" s="275"/>
      <c r="QI236" s="275"/>
      <c r="QJ236" s="275"/>
      <c r="QK236" s="275"/>
      <c r="QL236" s="275"/>
      <c r="QM236" s="275"/>
      <c r="QN236" s="275"/>
      <c r="QO236" s="275"/>
      <c r="QP236" s="275"/>
      <c r="QQ236" s="275"/>
      <c r="QR236" s="275"/>
      <c r="QS236" s="275"/>
      <c r="QT236" s="275"/>
      <c r="QU236" s="275"/>
      <c r="QV236" s="275"/>
      <c r="QW236" s="275"/>
      <c r="QX236" s="275"/>
      <c r="QY236" s="275"/>
      <c r="QZ236" s="275"/>
      <c r="RA236" s="275"/>
      <c r="RB236" s="275"/>
      <c r="RC236" s="275"/>
      <c r="RD236" s="275"/>
      <c r="RE236" s="275"/>
      <c r="RF236" s="275"/>
      <c r="RG236" s="275"/>
      <c r="RH236" s="275"/>
      <c r="RI236" s="275"/>
      <c r="RJ236" s="275"/>
      <c r="RK236" s="275"/>
      <c r="RL236" s="275"/>
      <c r="RM236" s="275"/>
      <c r="RN236" s="275"/>
      <c r="RO236" s="275"/>
      <c r="RP236" s="275"/>
      <c r="RQ236" s="275"/>
      <c r="RR236" s="275"/>
      <c r="RS236" s="275"/>
      <c r="RT236" s="275"/>
      <c r="RU236" s="275"/>
      <c r="RV236" s="275"/>
      <c r="RW236" s="275"/>
      <c r="RX236" s="275"/>
      <c r="RY236" s="275"/>
      <c r="RZ236" s="275"/>
      <c r="SA236" s="275"/>
      <c r="SB236" s="275"/>
      <c r="SC236" s="275"/>
      <c r="SD236" s="275"/>
      <c r="SE236" s="275"/>
      <c r="SF236" s="275"/>
      <c r="SG236" s="275"/>
      <c r="SH236" s="275"/>
      <c r="SI236" s="275"/>
      <c r="SJ236" s="275"/>
      <c r="SK236" s="275"/>
      <c r="SL236" s="275"/>
      <c r="SM236" s="275"/>
      <c r="SN236" s="275"/>
      <c r="SO236" s="275"/>
      <c r="SP236" s="275"/>
      <c r="SQ236" s="275"/>
      <c r="SR236" s="275"/>
      <c r="SS236" s="275"/>
      <c r="ST236" s="275"/>
      <c r="SU236" s="275"/>
      <c r="SV236" s="275"/>
      <c r="SW236" s="275"/>
      <c r="SX236" s="275"/>
      <c r="SY236" s="275"/>
      <c r="SZ236" s="275"/>
      <c r="TA236" s="275"/>
      <c r="TB236" s="275"/>
      <c r="TC236" s="275"/>
      <c r="TD236" s="275"/>
      <c r="TE236" s="275"/>
      <c r="TF236" s="275"/>
      <c r="TG236" s="275"/>
      <c r="TH236" s="275"/>
      <c r="TI236" s="275"/>
      <c r="TJ236" s="275"/>
      <c r="TK236" s="275"/>
      <c r="TL236" s="275"/>
      <c r="TM236" s="275"/>
      <c r="TN236" s="275"/>
      <c r="TO236" s="275"/>
      <c r="TP236" s="275"/>
      <c r="TQ236" s="275"/>
      <c r="TR236" s="275"/>
      <c r="TS236" s="275"/>
      <c r="TT236" s="275"/>
      <c r="TU236" s="275"/>
      <c r="TV236" s="275"/>
      <c r="TW236" s="275"/>
      <c r="TX236" s="275"/>
      <c r="TY236" s="275"/>
      <c r="TZ236" s="275"/>
      <c r="UA236" s="275"/>
      <c r="UB236" s="275"/>
      <c r="UC236" s="275"/>
      <c r="UD236" s="275"/>
      <c r="UE236" s="275"/>
      <c r="UF236" s="275"/>
      <c r="UG236" s="275"/>
      <c r="UH236" s="275"/>
      <c r="UI236" s="275"/>
      <c r="UJ236" s="275"/>
      <c r="UK236" s="275"/>
      <c r="UL236" s="275"/>
      <c r="UM236" s="275"/>
      <c r="UN236" s="275"/>
      <c r="UO236" s="275"/>
      <c r="UP236" s="275"/>
      <c r="UQ236" s="275"/>
      <c r="UR236" s="275"/>
      <c r="US236" s="275"/>
      <c r="UT236" s="275"/>
      <c r="UU236" s="275"/>
      <c r="UV236" s="275"/>
      <c r="UW236" s="275"/>
      <c r="UX236" s="275"/>
      <c r="UY236" s="275"/>
      <c r="UZ236" s="275"/>
      <c r="VA236" s="275"/>
      <c r="VB236" s="275"/>
      <c r="VC236" s="275"/>
      <c r="VD236" s="275"/>
      <c r="VE236" s="275"/>
      <c r="VF236" s="275"/>
      <c r="VG236" s="275"/>
      <c r="VH236" s="275"/>
      <c r="VI236" s="275"/>
      <c r="VJ236" s="275"/>
      <c r="VK236" s="275"/>
      <c r="VL236" s="275"/>
      <c r="VM236" s="275"/>
      <c r="VN236" s="275"/>
      <c r="VO236" s="275"/>
      <c r="VP236" s="275"/>
      <c r="VQ236" s="275"/>
      <c r="VR236" s="275"/>
      <c r="VS236" s="275"/>
      <c r="VT236" s="275"/>
      <c r="VU236" s="275"/>
      <c r="VV236" s="275"/>
      <c r="VW236" s="275"/>
      <c r="VX236" s="275"/>
      <c r="VY236" s="275"/>
      <c r="VZ236" s="275"/>
      <c r="WA236" s="275"/>
      <c r="WB236" s="275"/>
      <c r="WC236" s="275"/>
      <c r="WD236" s="275"/>
      <c r="WE236" s="275"/>
      <c r="WF236" s="275"/>
      <c r="WG236" s="275"/>
      <c r="WH236" s="275"/>
      <c r="WI236" s="275"/>
      <c r="WJ236" s="275"/>
      <c r="WK236" s="275"/>
      <c r="WL236" s="275"/>
      <c r="WM236" s="275"/>
      <c r="WN236" s="275"/>
      <c r="WO236" s="275"/>
      <c r="WP236" s="275"/>
      <c r="WQ236" s="275"/>
      <c r="WR236" s="275"/>
      <c r="WS236" s="275"/>
      <c r="WT236" s="275"/>
      <c r="WU236" s="275"/>
      <c r="WV236" s="275"/>
      <c r="WW236" s="275"/>
      <c r="WX236" s="275"/>
      <c r="WY236" s="275"/>
      <c r="WZ236" s="275"/>
      <c r="XA236" s="275"/>
      <c r="XB236" s="275"/>
      <c r="XC236" s="275"/>
      <c r="XD236" s="275"/>
      <c r="XE236" s="275"/>
      <c r="XF236" s="275"/>
      <c r="XG236" s="275"/>
      <c r="XH236" s="275"/>
      <c r="XI236" s="275"/>
      <c r="XJ236" s="275"/>
      <c r="XK236" s="275"/>
      <c r="XL236" s="275"/>
      <c r="XM236" s="275"/>
      <c r="XN236" s="275"/>
      <c r="XO236" s="275"/>
      <c r="XP236" s="275"/>
      <c r="XQ236" s="275"/>
      <c r="XR236" s="275"/>
      <c r="XS236" s="275"/>
      <c r="XT236" s="275"/>
      <c r="XU236" s="275"/>
      <c r="XV236" s="275"/>
      <c r="XW236" s="275"/>
      <c r="XX236" s="275"/>
      <c r="XY236" s="275"/>
      <c r="XZ236" s="275"/>
      <c r="YA236" s="275"/>
      <c r="YB236" s="275"/>
      <c r="YC236" s="275"/>
      <c r="YD236" s="275"/>
      <c r="YE236" s="275"/>
      <c r="YF236" s="275"/>
      <c r="YG236" s="275"/>
      <c r="YH236" s="275"/>
      <c r="YI236" s="275"/>
      <c r="YJ236" s="275"/>
      <c r="YK236" s="275"/>
      <c r="YL236" s="275"/>
      <c r="YM236" s="275"/>
      <c r="YN236" s="275"/>
      <c r="YO236" s="275"/>
      <c r="YP236" s="275"/>
      <c r="YQ236" s="275"/>
      <c r="YR236" s="275"/>
      <c r="YS236" s="275"/>
      <c r="YT236" s="275"/>
      <c r="YU236" s="275"/>
      <c r="YV236" s="275"/>
      <c r="YW236" s="275"/>
      <c r="YX236" s="275"/>
      <c r="YY236" s="275"/>
      <c r="YZ236" s="275"/>
      <c r="ZA236" s="275"/>
      <c r="ZB236" s="275"/>
      <c r="ZC236" s="275"/>
      <c r="ZD236" s="275"/>
      <c r="ZE236" s="275"/>
      <c r="ZF236" s="275"/>
      <c r="ZG236" s="275"/>
      <c r="ZH236" s="275"/>
      <c r="ZI236" s="275"/>
      <c r="ZJ236" s="275"/>
      <c r="ZK236" s="275"/>
      <c r="ZL236" s="275"/>
      <c r="ZM236" s="275"/>
      <c r="ZN236" s="275"/>
      <c r="ZO236" s="275"/>
      <c r="ZP236" s="275"/>
      <c r="ZQ236" s="275"/>
      <c r="ZR236" s="275"/>
      <c r="ZS236" s="275"/>
      <c r="ZT236" s="275"/>
      <c r="ZU236" s="275"/>
      <c r="ZV236" s="275"/>
      <c r="ZW236" s="275"/>
      <c r="ZX236" s="275"/>
      <c r="ZY236" s="275"/>
      <c r="ZZ236" s="275"/>
      <c r="AAA236" s="275"/>
      <c r="AAB236" s="275"/>
      <c r="AAC236" s="275"/>
      <c r="AAD236" s="275"/>
      <c r="AAE236" s="275"/>
      <c r="AAF236" s="275"/>
      <c r="AAG236" s="275"/>
      <c r="AAH236" s="275"/>
      <c r="AAI236" s="275"/>
      <c r="AAJ236" s="275"/>
      <c r="AAK236" s="275"/>
      <c r="AAL236" s="275"/>
      <c r="AAM236" s="275"/>
      <c r="AAN236" s="275"/>
      <c r="AAO236" s="275"/>
      <c r="AAP236" s="275"/>
      <c r="AAQ236" s="275"/>
      <c r="AAR236" s="275"/>
      <c r="AAS236" s="275"/>
      <c r="AAT236" s="275"/>
      <c r="AAU236" s="275"/>
      <c r="AAV236" s="275"/>
      <c r="AAW236" s="275"/>
      <c r="AAX236" s="275"/>
      <c r="AAY236" s="275"/>
      <c r="AAZ236" s="275"/>
      <c r="ABA236" s="275"/>
      <c r="ABB236" s="275"/>
      <c r="ABC236" s="275"/>
      <c r="ABD236" s="275"/>
      <c r="ABE236" s="275"/>
      <c r="ABF236" s="275"/>
      <c r="ABG236" s="275"/>
      <c r="ABH236" s="275"/>
      <c r="ABI236" s="275"/>
      <c r="ABJ236" s="275"/>
      <c r="ABK236" s="275"/>
      <c r="ABL236" s="275"/>
      <c r="ABM236" s="275"/>
      <c r="ABN236" s="275"/>
      <c r="ABO236" s="275"/>
      <c r="ABP236" s="275"/>
      <c r="ABQ236" s="275"/>
      <c r="ABR236" s="275"/>
      <c r="ABS236" s="275"/>
      <c r="ABT236" s="275"/>
      <c r="ABU236" s="275"/>
      <c r="ABV236" s="275"/>
      <c r="ABW236" s="275"/>
      <c r="ABX236" s="275"/>
      <c r="ABY236" s="275"/>
      <c r="ABZ236" s="275"/>
      <c r="ACA236" s="275"/>
      <c r="ACB236" s="275"/>
      <c r="ACC236" s="275"/>
      <c r="ACD236" s="275"/>
      <c r="ACE236" s="275"/>
      <c r="ACF236" s="275"/>
      <c r="ACG236" s="275"/>
      <c r="ACH236" s="275"/>
      <c r="ACI236" s="275"/>
      <c r="ACJ236" s="275"/>
      <c r="ACK236" s="275"/>
      <c r="ACL236" s="275"/>
      <c r="ACM236" s="275"/>
      <c r="ACN236" s="275"/>
      <c r="ACO236" s="275"/>
      <c r="ACP236" s="275"/>
      <c r="ACQ236" s="275"/>
      <c r="ACR236" s="275"/>
      <c r="ACS236" s="275"/>
      <c r="ACT236" s="275"/>
      <c r="ACU236" s="275"/>
      <c r="ACV236" s="275"/>
      <c r="ACW236" s="275"/>
      <c r="ACX236" s="275"/>
      <c r="ACY236" s="275"/>
      <c r="ACZ236" s="275"/>
      <c r="ADA236" s="275"/>
      <c r="ADB236" s="275"/>
      <c r="ADC236" s="275"/>
      <c r="ADD236" s="275"/>
      <c r="ADE236" s="275"/>
      <c r="ADF236" s="275"/>
      <c r="ADG236" s="275"/>
      <c r="ADH236" s="275"/>
      <c r="ADI236" s="275"/>
      <c r="ADJ236" s="275"/>
      <c r="ADK236" s="275"/>
      <c r="ADL236" s="275"/>
      <c r="ADM236" s="275"/>
      <c r="ADN236" s="275"/>
      <c r="ADO236" s="275"/>
      <c r="ADP236" s="275"/>
      <c r="ADQ236" s="275"/>
      <c r="ADR236" s="275"/>
      <c r="ADS236" s="275"/>
      <c r="ADT236" s="275"/>
      <c r="ADU236" s="275"/>
      <c r="ADV236" s="275"/>
      <c r="ADW236" s="275"/>
      <c r="ADX236" s="275"/>
      <c r="ADY236" s="275"/>
      <c r="ADZ236" s="275"/>
      <c r="AEA236" s="275"/>
      <c r="AEB236" s="275"/>
      <c r="AEC236" s="275"/>
      <c r="AED236" s="275"/>
      <c r="AEE236" s="275"/>
      <c r="AEF236" s="275"/>
      <c r="AEG236" s="275"/>
      <c r="AEH236" s="275"/>
      <c r="AEI236" s="275"/>
      <c r="AEJ236" s="275"/>
      <c r="AEK236" s="275"/>
      <c r="AEL236" s="275"/>
      <c r="AEM236" s="275"/>
      <c r="AEN236" s="275"/>
      <c r="AEO236" s="275"/>
      <c r="AEP236" s="275"/>
      <c r="AEQ236" s="275"/>
      <c r="AER236" s="275"/>
      <c r="AES236" s="275"/>
      <c r="AET236" s="275"/>
      <c r="AEU236" s="275"/>
      <c r="AEV236" s="275"/>
      <c r="AEW236" s="275"/>
      <c r="AEX236" s="275"/>
      <c r="AEY236" s="275"/>
      <c r="AEZ236" s="275"/>
      <c r="AFA236" s="275"/>
      <c r="AFB236" s="275"/>
      <c r="AFC236" s="275"/>
      <c r="AFD236" s="275"/>
      <c r="AFE236" s="275"/>
      <c r="AFF236" s="275"/>
      <c r="AFG236" s="275"/>
      <c r="AFH236" s="275"/>
      <c r="AFI236" s="275"/>
      <c r="AFJ236" s="275"/>
      <c r="AFK236" s="275"/>
      <c r="AFL236" s="275"/>
      <c r="AFM236" s="275"/>
      <c r="AFN236" s="275"/>
      <c r="AFO236" s="275"/>
      <c r="AFP236" s="275"/>
      <c r="AFQ236" s="275"/>
      <c r="AFR236" s="275"/>
      <c r="AFS236" s="275"/>
      <c r="AFT236" s="275"/>
      <c r="AFU236" s="275"/>
      <c r="AFV236" s="275"/>
      <c r="AFW236" s="275"/>
      <c r="AFX236" s="275"/>
      <c r="AFY236" s="275"/>
      <c r="AFZ236" s="275"/>
      <c r="AGA236" s="275"/>
      <c r="AGB236" s="275"/>
      <c r="AGC236" s="275"/>
      <c r="AGD236" s="275"/>
      <c r="AGE236" s="275"/>
      <c r="AGF236" s="275"/>
      <c r="AGG236" s="275"/>
      <c r="AGH236" s="275"/>
      <c r="AGI236" s="275"/>
      <c r="AGJ236" s="275"/>
      <c r="AGK236" s="275"/>
      <c r="AGL236" s="275"/>
      <c r="AGM236" s="275"/>
      <c r="AGN236" s="275"/>
      <c r="AGO236" s="275"/>
      <c r="AGP236" s="275"/>
      <c r="AGQ236" s="275"/>
      <c r="AGR236" s="275"/>
      <c r="AGS236" s="275"/>
      <c r="AGT236" s="275"/>
      <c r="AGU236" s="275"/>
      <c r="AGV236" s="275"/>
      <c r="AGW236" s="275"/>
      <c r="AGX236" s="275"/>
      <c r="AGY236" s="275"/>
      <c r="AGZ236" s="275"/>
      <c r="AHA236" s="275"/>
      <c r="AHB236" s="275"/>
      <c r="AHC236" s="275"/>
      <c r="AHD236" s="275"/>
      <c r="AHE236" s="275"/>
      <c r="AHF236" s="275"/>
      <c r="AHG236" s="275"/>
      <c r="AHH236" s="275"/>
      <c r="AHI236" s="275"/>
      <c r="AHJ236" s="275"/>
      <c r="AHK236" s="275"/>
      <c r="AHL236" s="275"/>
      <c r="AHM236" s="275"/>
      <c r="AHN236" s="275"/>
      <c r="AHO236" s="275"/>
      <c r="AHP236" s="275"/>
      <c r="AHQ236" s="275"/>
      <c r="AHR236" s="275"/>
      <c r="AHS236" s="275"/>
      <c r="AHT236" s="275"/>
      <c r="AHU236" s="275"/>
      <c r="AHV236" s="275"/>
      <c r="AHW236" s="275"/>
      <c r="AHX236" s="275"/>
      <c r="AHY236" s="275"/>
      <c r="AHZ236" s="275"/>
      <c r="AIA236" s="275"/>
      <c r="AIB236" s="275"/>
      <c r="AIC236" s="275"/>
      <c r="AID236" s="275"/>
      <c r="AIE236" s="275"/>
      <c r="AIF236" s="275"/>
      <c r="AIG236" s="275"/>
      <c r="AIH236" s="275"/>
      <c r="AII236" s="275"/>
      <c r="AIJ236" s="275"/>
      <c r="AIK236" s="275"/>
      <c r="AIL236" s="275"/>
      <c r="AIM236" s="275"/>
      <c r="AIN236" s="275"/>
      <c r="AIO236" s="275"/>
      <c r="AIP236" s="275"/>
      <c r="AIQ236" s="275"/>
      <c r="AIR236" s="275"/>
      <c r="AIS236" s="275"/>
      <c r="AIT236" s="275"/>
      <c r="AIU236" s="275"/>
      <c r="AIV236" s="275"/>
      <c r="AIW236" s="275"/>
      <c r="AIX236" s="275"/>
      <c r="AIY236" s="275"/>
      <c r="AIZ236" s="275"/>
      <c r="AJA236" s="275"/>
      <c r="AJB236" s="275"/>
      <c r="AJC236" s="275"/>
      <c r="AJD236" s="275"/>
      <c r="AJE236" s="275"/>
      <c r="AJF236" s="275"/>
      <c r="AJG236" s="275"/>
      <c r="AJH236" s="275"/>
      <c r="AJI236" s="275"/>
      <c r="AJJ236" s="275"/>
      <c r="AJK236" s="275"/>
      <c r="AJL236" s="275"/>
      <c r="AJM236" s="275"/>
      <c r="AJN236" s="275"/>
      <c r="AJO236" s="275"/>
      <c r="AJP236" s="275"/>
      <c r="AJQ236" s="275"/>
      <c r="AJR236" s="275"/>
      <c r="AJS236" s="275"/>
      <c r="AJT236" s="275"/>
      <c r="AJU236" s="275"/>
      <c r="AJV236" s="275"/>
      <c r="AJW236" s="275"/>
      <c r="AJX236" s="275"/>
      <c r="AJY236" s="275"/>
      <c r="AJZ236" s="275"/>
      <c r="AKA236" s="275"/>
      <c r="AKB236" s="275"/>
      <c r="AKC236" s="275"/>
      <c r="AKD236" s="275"/>
      <c r="AKE236" s="275"/>
      <c r="AKF236" s="275"/>
      <c r="AKG236" s="275"/>
      <c r="AKH236" s="275"/>
      <c r="AKI236" s="275"/>
      <c r="AKJ236" s="275"/>
      <c r="AKK236" s="275"/>
      <c r="AKL236" s="275"/>
      <c r="AKM236" s="275"/>
      <c r="AKN236" s="275"/>
      <c r="AKO236" s="275"/>
      <c r="AKP236" s="275"/>
      <c r="AKQ236" s="275"/>
      <c r="AKR236" s="275"/>
      <c r="AKS236" s="275"/>
      <c r="AKT236" s="275"/>
      <c r="AKU236" s="275"/>
      <c r="AKV236" s="275"/>
      <c r="AKW236" s="275"/>
      <c r="AKX236" s="275"/>
      <c r="AKY236" s="275"/>
      <c r="AKZ236" s="275"/>
      <c r="ALA236" s="275"/>
      <c r="ALB236" s="275"/>
      <c r="ALC236" s="275"/>
      <c r="ALD236" s="275"/>
      <c r="ALE236" s="275"/>
      <c r="ALF236" s="275"/>
      <c r="ALG236" s="275"/>
      <c r="ALH236" s="275"/>
      <c r="ALI236" s="275"/>
      <c r="ALJ236" s="275"/>
      <c r="ALK236" s="275"/>
      <c r="ALL236" s="275"/>
      <c r="ALM236" s="275"/>
      <c r="ALN236" s="275"/>
      <c r="ALO236" s="275"/>
      <c r="ALP236" s="275"/>
      <c r="ALQ236" s="275"/>
      <c r="ALR236" s="275"/>
      <c r="ALS236" s="275"/>
      <c r="ALT236" s="275"/>
      <c r="ALU236" s="275"/>
      <c r="ALV236" s="275"/>
      <c r="ALW236" s="275"/>
      <c r="ALX236" s="275"/>
      <c r="ALY236" s="275"/>
      <c r="ALZ236" s="275"/>
      <c r="AMA236" s="275"/>
      <c r="AMB236" s="275"/>
      <c r="AMC236" s="275"/>
      <c r="AMD236" s="275"/>
      <c r="AME236" s="275"/>
      <c r="AMF236" s="275"/>
      <c r="AMG236" s="275"/>
      <c r="AMH236" s="275"/>
      <c r="AMI236" s="275"/>
      <c r="AMJ236" s="275"/>
    </row>
    <row r="237" spans="1:1024" s="80" customFormat="1" outlineLevel="1" x14ac:dyDescent="0.2">
      <c r="A237" s="272" t="s">
        <v>961</v>
      </c>
      <c r="B237" s="224" t="s">
        <v>98</v>
      </c>
      <c r="C237" s="224" t="s">
        <v>14</v>
      </c>
      <c r="D237" s="218" t="s">
        <v>694</v>
      </c>
      <c r="E237" s="81" t="s">
        <v>196</v>
      </c>
      <c r="F237" s="82">
        <v>19.8</v>
      </c>
      <c r="G237" s="538">
        <v>0</v>
      </c>
      <c r="H237" s="83">
        <f t="shared" si="58"/>
        <v>0</v>
      </c>
      <c r="I237" s="199">
        <f t="shared" si="59"/>
        <v>0</v>
      </c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/>
      <c r="FZ237" s="78"/>
      <c r="GA237" s="78"/>
      <c r="GB237" s="78"/>
      <c r="GC237" s="78"/>
      <c r="GD237" s="78"/>
      <c r="GE237" s="78"/>
      <c r="GF237" s="78"/>
      <c r="GG237" s="78"/>
      <c r="GH237" s="78"/>
      <c r="GI237" s="78"/>
      <c r="GJ237" s="78"/>
      <c r="GK237" s="78"/>
      <c r="GL237" s="78"/>
      <c r="GM237" s="78"/>
      <c r="GN237" s="78"/>
      <c r="GO237" s="78"/>
      <c r="GP237" s="78"/>
      <c r="GQ237" s="78"/>
      <c r="GR237" s="78"/>
      <c r="GS237" s="78"/>
      <c r="GT237" s="78"/>
      <c r="GU237" s="78"/>
      <c r="GV237" s="78"/>
      <c r="GW237" s="78"/>
      <c r="GX237" s="78"/>
      <c r="GY237" s="78"/>
      <c r="GZ237" s="78"/>
      <c r="HA237" s="78"/>
      <c r="HB237" s="78"/>
      <c r="HC237" s="78"/>
      <c r="HD237" s="78"/>
      <c r="HE237" s="78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78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78"/>
      <c r="IK237" s="78"/>
      <c r="IL237" s="78"/>
      <c r="IM237" s="78"/>
      <c r="IN237" s="78"/>
      <c r="IO237" s="78"/>
      <c r="IP237" s="78"/>
      <c r="IQ237" s="78"/>
      <c r="IR237" s="78"/>
      <c r="IS237" s="78"/>
      <c r="IT237" s="78"/>
      <c r="IU237" s="78"/>
      <c r="IV237" s="78"/>
      <c r="IW237" s="78"/>
      <c r="IX237" s="78"/>
      <c r="IY237" s="78"/>
      <c r="IZ237" s="78"/>
      <c r="JA237" s="78"/>
      <c r="JB237" s="78"/>
      <c r="JC237" s="78"/>
      <c r="JD237" s="78"/>
      <c r="JE237" s="78"/>
      <c r="JF237" s="78"/>
      <c r="JG237" s="78"/>
      <c r="JH237" s="78"/>
      <c r="JI237" s="78"/>
      <c r="JJ237" s="78"/>
      <c r="JK237" s="78"/>
      <c r="JL237" s="78"/>
      <c r="JM237" s="78"/>
      <c r="JN237" s="78"/>
      <c r="JO237" s="78"/>
      <c r="JP237" s="78"/>
      <c r="JQ237" s="78"/>
      <c r="JR237" s="78"/>
      <c r="JS237" s="78"/>
      <c r="JT237" s="78"/>
      <c r="JU237" s="78"/>
      <c r="JV237" s="78"/>
      <c r="JW237" s="78"/>
      <c r="JX237" s="78"/>
      <c r="JY237" s="78"/>
      <c r="JZ237" s="78"/>
      <c r="KA237" s="78"/>
      <c r="KB237" s="78"/>
      <c r="KC237" s="78"/>
      <c r="KD237" s="78"/>
      <c r="KE237" s="78"/>
      <c r="KF237" s="78"/>
      <c r="KG237" s="78"/>
      <c r="KH237" s="78"/>
      <c r="KI237" s="78"/>
      <c r="KJ237" s="78"/>
      <c r="KK237" s="78"/>
      <c r="KL237" s="78"/>
      <c r="KM237" s="78"/>
      <c r="KN237" s="78"/>
      <c r="KO237" s="78"/>
      <c r="KP237" s="78"/>
      <c r="KQ237" s="78"/>
      <c r="KR237" s="78"/>
      <c r="KS237" s="78"/>
      <c r="KT237" s="78"/>
      <c r="KU237" s="78"/>
      <c r="KV237" s="78"/>
      <c r="KW237" s="78"/>
      <c r="KX237" s="78"/>
      <c r="KY237" s="78"/>
      <c r="KZ237" s="78"/>
      <c r="LA237" s="78"/>
      <c r="LB237" s="78"/>
      <c r="LC237" s="78"/>
      <c r="LD237" s="78"/>
      <c r="LE237" s="78"/>
      <c r="LF237" s="78"/>
      <c r="LG237" s="78"/>
      <c r="LH237" s="78"/>
      <c r="LI237" s="78"/>
      <c r="LJ237" s="78"/>
      <c r="LK237" s="78"/>
      <c r="LL237" s="78"/>
      <c r="LM237" s="78"/>
      <c r="LN237" s="78"/>
      <c r="LO237" s="78"/>
      <c r="LP237" s="78"/>
      <c r="LQ237" s="78"/>
      <c r="LR237" s="78"/>
      <c r="LS237" s="78"/>
      <c r="LT237" s="78"/>
      <c r="LU237" s="78"/>
      <c r="LV237" s="78"/>
      <c r="LW237" s="78"/>
      <c r="LX237" s="78"/>
      <c r="LY237" s="78"/>
      <c r="LZ237" s="78"/>
      <c r="MA237" s="78"/>
      <c r="MB237" s="78"/>
      <c r="MC237" s="78"/>
      <c r="MD237" s="78"/>
      <c r="ME237" s="78"/>
      <c r="MF237" s="78"/>
      <c r="MG237" s="78"/>
      <c r="MH237" s="78"/>
      <c r="MI237" s="78"/>
      <c r="MJ237" s="78"/>
      <c r="MK237" s="78"/>
      <c r="ML237" s="78"/>
      <c r="MM237" s="78"/>
      <c r="MN237" s="78"/>
      <c r="MO237" s="78"/>
      <c r="MP237" s="78"/>
      <c r="MQ237" s="78"/>
      <c r="MR237" s="78"/>
      <c r="MS237" s="78"/>
      <c r="MT237" s="78"/>
      <c r="MU237" s="78"/>
      <c r="MV237" s="78"/>
      <c r="MW237" s="78"/>
      <c r="MX237" s="78"/>
      <c r="MY237" s="78"/>
      <c r="MZ237" s="78"/>
      <c r="NA237" s="78"/>
      <c r="NB237" s="78"/>
      <c r="NC237" s="78"/>
      <c r="ND237" s="78"/>
      <c r="NE237" s="78"/>
      <c r="NF237" s="78"/>
      <c r="NG237" s="78"/>
      <c r="NH237" s="78"/>
      <c r="NI237" s="78"/>
      <c r="NJ237" s="78"/>
      <c r="NK237" s="78"/>
      <c r="NL237" s="78"/>
      <c r="NM237" s="78"/>
      <c r="NN237" s="78"/>
      <c r="NO237" s="78"/>
      <c r="NP237" s="78"/>
      <c r="NQ237" s="78"/>
      <c r="NR237" s="78"/>
      <c r="NS237" s="78"/>
      <c r="NT237" s="78"/>
      <c r="NU237" s="78"/>
      <c r="NV237" s="78"/>
      <c r="NW237" s="78"/>
      <c r="NX237" s="78"/>
      <c r="NY237" s="78"/>
      <c r="NZ237" s="78"/>
      <c r="OA237" s="78"/>
      <c r="OB237" s="78"/>
      <c r="OC237" s="78"/>
      <c r="OD237" s="78"/>
      <c r="OE237" s="78"/>
      <c r="OF237" s="78"/>
      <c r="OG237" s="78"/>
      <c r="OH237" s="78"/>
      <c r="OI237" s="78"/>
      <c r="OJ237" s="78"/>
      <c r="OK237" s="78"/>
      <c r="OL237" s="78"/>
      <c r="OM237" s="78"/>
      <c r="ON237" s="78"/>
      <c r="OO237" s="78"/>
      <c r="OP237" s="78"/>
      <c r="OQ237" s="78"/>
      <c r="OR237" s="78"/>
      <c r="OS237" s="78"/>
      <c r="OT237" s="78"/>
      <c r="OU237" s="78"/>
      <c r="OV237" s="78"/>
      <c r="OW237" s="78"/>
      <c r="OX237" s="78"/>
      <c r="OY237" s="78"/>
      <c r="OZ237" s="78"/>
      <c r="PA237" s="78"/>
      <c r="PB237" s="78"/>
      <c r="PC237" s="78"/>
      <c r="PD237" s="78"/>
      <c r="PE237" s="78"/>
      <c r="PF237" s="78"/>
      <c r="PG237" s="78"/>
      <c r="PH237" s="78"/>
      <c r="PI237" s="78"/>
      <c r="PJ237" s="78"/>
      <c r="PK237" s="78"/>
      <c r="PL237" s="78"/>
      <c r="PM237" s="78"/>
      <c r="PN237" s="78"/>
      <c r="PO237" s="78"/>
      <c r="PP237" s="78"/>
      <c r="PQ237" s="78"/>
      <c r="PR237" s="78"/>
      <c r="PS237" s="78"/>
      <c r="PT237" s="78"/>
      <c r="PU237" s="78"/>
      <c r="PV237" s="78"/>
      <c r="PW237" s="78"/>
      <c r="PX237" s="78"/>
      <c r="PY237" s="78"/>
      <c r="PZ237" s="78"/>
      <c r="QA237" s="78"/>
      <c r="QB237" s="78"/>
      <c r="QC237" s="78"/>
      <c r="QD237" s="78"/>
      <c r="QE237" s="78"/>
      <c r="QF237" s="78"/>
      <c r="QG237" s="78"/>
      <c r="QH237" s="78"/>
      <c r="QI237" s="78"/>
      <c r="QJ237" s="78"/>
      <c r="QK237" s="78"/>
      <c r="QL237" s="78"/>
      <c r="QM237" s="78"/>
      <c r="QN237" s="78"/>
      <c r="QO237" s="78"/>
      <c r="QP237" s="78"/>
      <c r="QQ237" s="78"/>
      <c r="QR237" s="78"/>
      <c r="QS237" s="78"/>
      <c r="QT237" s="78"/>
      <c r="QU237" s="78"/>
      <c r="QV237" s="78"/>
      <c r="QW237" s="78"/>
      <c r="QX237" s="78"/>
      <c r="QY237" s="78"/>
      <c r="QZ237" s="78"/>
      <c r="RA237" s="78"/>
      <c r="RB237" s="78"/>
      <c r="RC237" s="78"/>
      <c r="RD237" s="78"/>
      <c r="RE237" s="78"/>
      <c r="RF237" s="78"/>
      <c r="RG237" s="78"/>
      <c r="RH237" s="78"/>
      <c r="RI237" s="78"/>
      <c r="RJ237" s="78"/>
      <c r="RK237" s="78"/>
      <c r="RL237" s="78"/>
      <c r="RM237" s="78"/>
      <c r="RN237" s="78"/>
      <c r="RO237" s="78"/>
      <c r="RP237" s="78"/>
      <c r="RQ237" s="78"/>
      <c r="RR237" s="78"/>
      <c r="RS237" s="78"/>
      <c r="RT237" s="78"/>
      <c r="RU237" s="78"/>
      <c r="RV237" s="78"/>
      <c r="RW237" s="78"/>
      <c r="RX237" s="78"/>
      <c r="RY237" s="78"/>
      <c r="RZ237" s="78"/>
      <c r="SA237" s="78"/>
      <c r="SB237" s="78"/>
      <c r="SC237" s="78"/>
      <c r="SD237" s="78"/>
      <c r="SE237" s="78"/>
      <c r="SF237" s="78"/>
      <c r="SG237" s="78"/>
      <c r="SH237" s="78"/>
      <c r="SI237" s="78"/>
      <c r="SJ237" s="78"/>
      <c r="SK237" s="78"/>
      <c r="SL237" s="78"/>
      <c r="SM237" s="78"/>
      <c r="SN237" s="78"/>
      <c r="SO237" s="78"/>
      <c r="SP237" s="78"/>
      <c r="SQ237" s="78"/>
      <c r="SR237" s="78"/>
      <c r="SS237" s="78"/>
      <c r="ST237" s="78"/>
      <c r="SU237" s="78"/>
      <c r="SV237" s="78"/>
      <c r="SW237" s="78"/>
      <c r="SX237" s="78"/>
      <c r="SY237" s="78"/>
      <c r="SZ237" s="78"/>
      <c r="TA237" s="78"/>
      <c r="TB237" s="78"/>
      <c r="TC237" s="78"/>
      <c r="TD237" s="78"/>
      <c r="TE237" s="78"/>
      <c r="TF237" s="78"/>
      <c r="TG237" s="78"/>
      <c r="TH237" s="78"/>
      <c r="TI237" s="78"/>
      <c r="TJ237" s="78"/>
      <c r="TK237" s="78"/>
      <c r="TL237" s="78"/>
      <c r="TM237" s="78"/>
      <c r="TN237" s="78"/>
      <c r="TO237" s="78"/>
      <c r="TP237" s="78"/>
      <c r="TQ237" s="78"/>
      <c r="TR237" s="78"/>
      <c r="TS237" s="78"/>
      <c r="TT237" s="78"/>
      <c r="TU237" s="78"/>
      <c r="TV237" s="78"/>
      <c r="TW237" s="78"/>
      <c r="TX237" s="78"/>
      <c r="TY237" s="78"/>
      <c r="TZ237" s="78"/>
      <c r="UA237" s="78"/>
      <c r="UB237" s="78"/>
      <c r="UC237" s="78"/>
      <c r="UD237" s="78"/>
      <c r="UE237" s="78"/>
      <c r="UF237" s="78"/>
      <c r="UG237" s="78"/>
      <c r="UH237" s="78"/>
      <c r="UI237" s="78"/>
      <c r="UJ237" s="78"/>
      <c r="UK237" s="78"/>
      <c r="UL237" s="78"/>
      <c r="UM237" s="78"/>
      <c r="UN237" s="78"/>
      <c r="UO237" s="78"/>
      <c r="UP237" s="78"/>
      <c r="UQ237" s="78"/>
      <c r="UR237" s="78"/>
      <c r="US237" s="78"/>
      <c r="UT237" s="78"/>
      <c r="UU237" s="78"/>
      <c r="UV237" s="78"/>
      <c r="UW237" s="78"/>
      <c r="UX237" s="78"/>
      <c r="UY237" s="78"/>
      <c r="UZ237" s="78"/>
      <c r="VA237" s="78"/>
      <c r="VB237" s="78"/>
      <c r="VC237" s="78"/>
      <c r="VD237" s="78"/>
      <c r="VE237" s="78"/>
      <c r="VF237" s="78"/>
      <c r="VG237" s="78"/>
      <c r="VH237" s="78"/>
      <c r="VI237" s="78"/>
      <c r="VJ237" s="78"/>
      <c r="VK237" s="78"/>
      <c r="VL237" s="78"/>
      <c r="VM237" s="78"/>
      <c r="VN237" s="78"/>
      <c r="VO237" s="78"/>
      <c r="VP237" s="78"/>
      <c r="VQ237" s="78"/>
      <c r="VR237" s="78"/>
      <c r="VS237" s="78"/>
      <c r="VT237" s="78"/>
      <c r="VU237" s="78"/>
      <c r="VV237" s="78"/>
      <c r="VW237" s="78"/>
      <c r="VX237" s="78"/>
      <c r="VY237" s="78"/>
      <c r="VZ237" s="78"/>
      <c r="WA237" s="78"/>
      <c r="WB237" s="78"/>
      <c r="WC237" s="78"/>
      <c r="WD237" s="78"/>
      <c r="WE237" s="78"/>
      <c r="WF237" s="78"/>
      <c r="WG237" s="78"/>
      <c r="WH237" s="78"/>
      <c r="WI237" s="78"/>
      <c r="WJ237" s="78"/>
      <c r="WK237" s="78"/>
      <c r="WL237" s="78"/>
      <c r="WM237" s="78"/>
      <c r="WN237" s="78"/>
      <c r="WO237" s="78"/>
      <c r="WP237" s="78"/>
      <c r="WQ237" s="78"/>
      <c r="WR237" s="78"/>
      <c r="WS237" s="78"/>
      <c r="WT237" s="78"/>
      <c r="WU237" s="78"/>
      <c r="WV237" s="78"/>
      <c r="WW237" s="78"/>
      <c r="WX237" s="78"/>
      <c r="WY237" s="78"/>
      <c r="WZ237" s="78"/>
      <c r="XA237" s="78"/>
      <c r="XB237" s="78"/>
      <c r="XC237" s="78"/>
      <c r="XD237" s="78"/>
      <c r="XE237" s="78"/>
      <c r="XF237" s="78"/>
      <c r="XG237" s="78"/>
      <c r="XH237" s="78"/>
      <c r="XI237" s="78"/>
      <c r="XJ237" s="78"/>
      <c r="XK237" s="78"/>
      <c r="XL237" s="78"/>
      <c r="XM237" s="78"/>
      <c r="XN237" s="78"/>
      <c r="XO237" s="78"/>
      <c r="XP237" s="78"/>
      <c r="XQ237" s="78"/>
      <c r="XR237" s="78"/>
      <c r="XS237" s="78"/>
      <c r="XT237" s="78"/>
      <c r="XU237" s="78"/>
      <c r="XV237" s="78"/>
      <c r="XW237" s="78"/>
      <c r="XX237" s="78"/>
      <c r="XY237" s="78"/>
      <c r="XZ237" s="78"/>
      <c r="YA237" s="78"/>
      <c r="YB237" s="78"/>
      <c r="YC237" s="78"/>
      <c r="YD237" s="78"/>
      <c r="YE237" s="78"/>
      <c r="YF237" s="78"/>
      <c r="YG237" s="78"/>
      <c r="YH237" s="78"/>
      <c r="YI237" s="78"/>
      <c r="YJ237" s="78"/>
      <c r="YK237" s="78"/>
      <c r="YL237" s="78"/>
      <c r="YM237" s="78"/>
      <c r="YN237" s="78"/>
      <c r="YO237" s="78"/>
      <c r="YP237" s="78"/>
      <c r="YQ237" s="78"/>
      <c r="YR237" s="78"/>
      <c r="YS237" s="78"/>
      <c r="YT237" s="78"/>
      <c r="YU237" s="78"/>
      <c r="YV237" s="78"/>
      <c r="YW237" s="78"/>
      <c r="YX237" s="78"/>
      <c r="YY237" s="78"/>
      <c r="YZ237" s="78"/>
      <c r="ZA237" s="78"/>
      <c r="ZB237" s="78"/>
      <c r="ZC237" s="78"/>
      <c r="ZD237" s="78"/>
      <c r="ZE237" s="78"/>
      <c r="ZF237" s="78"/>
      <c r="ZG237" s="78"/>
      <c r="ZH237" s="78"/>
      <c r="ZI237" s="78"/>
      <c r="ZJ237" s="78"/>
      <c r="ZK237" s="78"/>
      <c r="ZL237" s="78"/>
      <c r="ZM237" s="78"/>
      <c r="ZN237" s="78"/>
      <c r="ZO237" s="78"/>
      <c r="ZP237" s="78"/>
      <c r="ZQ237" s="78"/>
      <c r="ZR237" s="78"/>
      <c r="ZS237" s="78"/>
      <c r="ZT237" s="78"/>
      <c r="ZU237" s="78"/>
      <c r="ZV237" s="78"/>
      <c r="ZW237" s="78"/>
      <c r="ZX237" s="78"/>
      <c r="ZY237" s="78"/>
      <c r="ZZ237" s="78"/>
      <c r="AAA237" s="78"/>
      <c r="AAB237" s="78"/>
      <c r="AAC237" s="78"/>
      <c r="AAD237" s="78"/>
      <c r="AAE237" s="78"/>
      <c r="AAF237" s="78"/>
      <c r="AAG237" s="78"/>
      <c r="AAH237" s="78"/>
      <c r="AAI237" s="78"/>
      <c r="AAJ237" s="78"/>
      <c r="AAK237" s="78"/>
      <c r="AAL237" s="78"/>
      <c r="AAM237" s="78"/>
      <c r="AAN237" s="78"/>
      <c r="AAO237" s="78"/>
      <c r="AAP237" s="78"/>
      <c r="AAQ237" s="78"/>
      <c r="AAR237" s="78"/>
      <c r="AAS237" s="78"/>
      <c r="AAT237" s="78"/>
      <c r="AAU237" s="78"/>
      <c r="AAV237" s="78"/>
      <c r="AAW237" s="78"/>
      <c r="AAX237" s="78"/>
      <c r="AAY237" s="78"/>
      <c r="AAZ237" s="78"/>
      <c r="ABA237" s="78"/>
      <c r="ABB237" s="78"/>
      <c r="ABC237" s="78"/>
      <c r="ABD237" s="78"/>
      <c r="ABE237" s="78"/>
      <c r="ABF237" s="78"/>
      <c r="ABG237" s="78"/>
      <c r="ABH237" s="78"/>
      <c r="ABI237" s="78"/>
      <c r="ABJ237" s="78"/>
      <c r="ABK237" s="78"/>
      <c r="ABL237" s="78"/>
      <c r="ABM237" s="78"/>
      <c r="ABN237" s="78"/>
      <c r="ABO237" s="78"/>
      <c r="ABP237" s="78"/>
      <c r="ABQ237" s="78"/>
      <c r="ABR237" s="78"/>
      <c r="ABS237" s="78"/>
      <c r="ABT237" s="78"/>
      <c r="ABU237" s="78"/>
      <c r="ABV237" s="78"/>
      <c r="ABW237" s="78"/>
      <c r="ABX237" s="78"/>
      <c r="ABY237" s="78"/>
      <c r="ABZ237" s="78"/>
      <c r="ACA237" s="78"/>
      <c r="ACB237" s="78"/>
      <c r="ACC237" s="78"/>
      <c r="ACD237" s="78"/>
      <c r="ACE237" s="78"/>
      <c r="ACF237" s="78"/>
      <c r="ACG237" s="78"/>
      <c r="ACH237" s="78"/>
      <c r="ACI237" s="78"/>
      <c r="ACJ237" s="78"/>
      <c r="ACK237" s="78"/>
      <c r="ACL237" s="78"/>
      <c r="ACM237" s="78"/>
      <c r="ACN237" s="78"/>
      <c r="ACO237" s="78"/>
      <c r="ACP237" s="78"/>
      <c r="ACQ237" s="78"/>
      <c r="ACR237" s="78"/>
      <c r="ACS237" s="78"/>
      <c r="ACT237" s="78"/>
      <c r="ACU237" s="78"/>
      <c r="ACV237" s="78"/>
      <c r="ACW237" s="78"/>
      <c r="ACX237" s="78"/>
      <c r="ACY237" s="78"/>
      <c r="ACZ237" s="78"/>
      <c r="ADA237" s="78"/>
      <c r="ADB237" s="78"/>
      <c r="ADC237" s="78"/>
      <c r="ADD237" s="78"/>
      <c r="ADE237" s="78"/>
      <c r="ADF237" s="78"/>
      <c r="ADG237" s="78"/>
      <c r="ADH237" s="78"/>
      <c r="ADI237" s="78"/>
      <c r="ADJ237" s="78"/>
      <c r="ADK237" s="78"/>
      <c r="ADL237" s="78"/>
      <c r="ADM237" s="78"/>
      <c r="ADN237" s="78"/>
      <c r="ADO237" s="78"/>
      <c r="ADP237" s="78"/>
      <c r="ADQ237" s="78"/>
      <c r="ADR237" s="78"/>
      <c r="ADS237" s="78"/>
      <c r="ADT237" s="78"/>
      <c r="ADU237" s="78"/>
      <c r="ADV237" s="78"/>
      <c r="ADW237" s="78"/>
      <c r="ADX237" s="78"/>
      <c r="ADY237" s="78"/>
      <c r="ADZ237" s="78"/>
      <c r="AEA237" s="78"/>
      <c r="AEB237" s="78"/>
      <c r="AEC237" s="78"/>
      <c r="AED237" s="78"/>
      <c r="AEE237" s="78"/>
      <c r="AEF237" s="78"/>
      <c r="AEG237" s="78"/>
      <c r="AEH237" s="78"/>
      <c r="AEI237" s="78"/>
      <c r="AEJ237" s="78"/>
      <c r="AEK237" s="78"/>
      <c r="AEL237" s="78"/>
      <c r="AEM237" s="78"/>
      <c r="AEN237" s="78"/>
      <c r="AEO237" s="78"/>
      <c r="AEP237" s="78"/>
      <c r="AEQ237" s="78"/>
      <c r="AER237" s="78"/>
      <c r="AES237" s="78"/>
      <c r="AET237" s="78"/>
      <c r="AEU237" s="78"/>
      <c r="AEV237" s="78"/>
      <c r="AEW237" s="78"/>
      <c r="AEX237" s="78"/>
      <c r="AEY237" s="78"/>
      <c r="AEZ237" s="78"/>
      <c r="AFA237" s="78"/>
      <c r="AFB237" s="78"/>
      <c r="AFC237" s="78"/>
      <c r="AFD237" s="78"/>
      <c r="AFE237" s="78"/>
      <c r="AFF237" s="78"/>
      <c r="AFG237" s="78"/>
      <c r="AFH237" s="78"/>
      <c r="AFI237" s="78"/>
      <c r="AFJ237" s="78"/>
      <c r="AFK237" s="78"/>
      <c r="AFL237" s="78"/>
      <c r="AFM237" s="78"/>
      <c r="AFN237" s="78"/>
      <c r="AFO237" s="78"/>
      <c r="AFP237" s="78"/>
      <c r="AFQ237" s="78"/>
      <c r="AFR237" s="78"/>
      <c r="AFS237" s="78"/>
      <c r="AFT237" s="78"/>
      <c r="AFU237" s="78"/>
      <c r="AFV237" s="78"/>
      <c r="AFW237" s="78"/>
      <c r="AFX237" s="78"/>
      <c r="AFY237" s="78"/>
      <c r="AFZ237" s="78"/>
      <c r="AGA237" s="78"/>
      <c r="AGB237" s="78"/>
      <c r="AGC237" s="78"/>
      <c r="AGD237" s="78"/>
      <c r="AGE237" s="78"/>
      <c r="AGF237" s="78"/>
      <c r="AGG237" s="78"/>
      <c r="AGH237" s="78"/>
      <c r="AGI237" s="78"/>
      <c r="AGJ237" s="78"/>
      <c r="AGK237" s="78"/>
      <c r="AGL237" s="78"/>
      <c r="AGM237" s="78"/>
      <c r="AGN237" s="78"/>
      <c r="AGO237" s="78"/>
      <c r="AGP237" s="78"/>
      <c r="AGQ237" s="78"/>
      <c r="AGR237" s="78"/>
      <c r="AGS237" s="78"/>
      <c r="AGT237" s="78"/>
      <c r="AGU237" s="78"/>
      <c r="AGV237" s="78"/>
      <c r="AGW237" s="78"/>
      <c r="AGX237" s="78"/>
      <c r="AGY237" s="78"/>
      <c r="AGZ237" s="78"/>
      <c r="AHA237" s="78"/>
      <c r="AHB237" s="78"/>
      <c r="AHC237" s="78"/>
      <c r="AHD237" s="78"/>
      <c r="AHE237" s="78"/>
      <c r="AHF237" s="78"/>
      <c r="AHG237" s="78"/>
      <c r="AHH237" s="78"/>
      <c r="AHI237" s="78"/>
      <c r="AHJ237" s="78"/>
      <c r="AHK237" s="78"/>
      <c r="AHL237" s="78"/>
      <c r="AHM237" s="78"/>
      <c r="AHN237" s="78"/>
      <c r="AHO237" s="78"/>
      <c r="AHP237" s="78"/>
      <c r="AHQ237" s="78"/>
      <c r="AHR237" s="78"/>
      <c r="AHS237" s="78"/>
      <c r="AHT237" s="78"/>
      <c r="AHU237" s="78"/>
      <c r="AHV237" s="78"/>
      <c r="AHW237" s="78"/>
      <c r="AHX237" s="78"/>
      <c r="AHY237" s="78"/>
      <c r="AHZ237" s="78"/>
      <c r="AIA237" s="78"/>
      <c r="AIB237" s="78"/>
      <c r="AIC237" s="78"/>
      <c r="AID237" s="78"/>
      <c r="AIE237" s="78"/>
      <c r="AIF237" s="78"/>
      <c r="AIG237" s="78"/>
      <c r="AIH237" s="78"/>
      <c r="AII237" s="78"/>
      <c r="AIJ237" s="78"/>
      <c r="AIK237" s="78"/>
      <c r="AIL237" s="78"/>
      <c r="AIM237" s="78"/>
      <c r="AIN237" s="78"/>
      <c r="AIO237" s="78"/>
      <c r="AIP237" s="78"/>
      <c r="AIQ237" s="78"/>
      <c r="AIR237" s="78"/>
      <c r="AIS237" s="78"/>
      <c r="AIT237" s="78"/>
      <c r="AIU237" s="78"/>
      <c r="AIV237" s="78"/>
      <c r="AIW237" s="78"/>
      <c r="AIX237" s="78"/>
      <c r="AIY237" s="78"/>
      <c r="AIZ237" s="78"/>
      <c r="AJA237" s="78"/>
      <c r="AJB237" s="78"/>
      <c r="AJC237" s="78"/>
      <c r="AJD237" s="78"/>
      <c r="AJE237" s="78"/>
      <c r="AJF237" s="78"/>
      <c r="AJG237" s="78"/>
      <c r="AJH237" s="78"/>
      <c r="AJI237" s="78"/>
      <c r="AJJ237" s="78"/>
      <c r="AJK237" s="78"/>
      <c r="AJL237" s="78"/>
      <c r="AJM237" s="78"/>
      <c r="AJN237" s="78"/>
      <c r="AJO237" s="78"/>
      <c r="AJP237" s="78"/>
      <c r="AJQ237" s="78"/>
      <c r="AJR237" s="78"/>
      <c r="AJS237" s="78"/>
      <c r="AJT237" s="78"/>
      <c r="AJU237" s="78"/>
      <c r="AJV237" s="78"/>
      <c r="AJW237" s="78"/>
      <c r="AJX237" s="78"/>
      <c r="AJY237" s="78"/>
      <c r="AJZ237" s="78"/>
      <c r="AKA237" s="78"/>
      <c r="AKB237" s="78"/>
      <c r="AKC237" s="78"/>
      <c r="AKD237" s="78"/>
      <c r="AKE237" s="78"/>
      <c r="AKF237" s="78"/>
      <c r="AKG237" s="78"/>
      <c r="AKH237" s="78"/>
      <c r="AKI237" s="78"/>
      <c r="AKJ237" s="78"/>
      <c r="AKK237" s="78"/>
      <c r="AKL237" s="78"/>
      <c r="AKM237" s="78"/>
      <c r="AKN237" s="78"/>
      <c r="AKO237" s="78"/>
      <c r="AKP237" s="78"/>
      <c r="AKQ237" s="78"/>
      <c r="AKR237" s="78"/>
      <c r="AKS237" s="78"/>
      <c r="AKT237" s="78"/>
      <c r="AKU237" s="78"/>
      <c r="AKV237" s="78"/>
      <c r="AKW237" s="78"/>
      <c r="AKX237" s="78"/>
      <c r="AKY237" s="78"/>
      <c r="AKZ237" s="78"/>
      <c r="ALA237" s="78"/>
      <c r="ALB237" s="78"/>
      <c r="ALC237" s="78"/>
      <c r="ALD237" s="78"/>
      <c r="ALE237" s="78"/>
      <c r="ALF237" s="78"/>
      <c r="ALG237" s="78"/>
      <c r="ALH237" s="78"/>
      <c r="ALI237" s="78"/>
      <c r="ALJ237" s="78"/>
      <c r="ALK237" s="78"/>
      <c r="ALL237" s="78"/>
      <c r="ALM237" s="78"/>
      <c r="ALN237" s="78"/>
      <c r="ALO237" s="78"/>
      <c r="ALP237" s="78"/>
      <c r="ALQ237" s="78"/>
      <c r="ALR237" s="78"/>
      <c r="ALS237" s="78"/>
      <c r="ALT237" s="78"/>
      <c r="ALU237" s="78"/>
      <c r="ALV237" s="78"/>
      <c r="ALW237" s="78"/>
      <c r="ALX237" s="78"/>
      <c r="ALY237" s="78"/>
      <c r="ALZ237" s="78"/>
      <c r="AMA237" s="78"/>
      <c r="AMB237" s="78"/>
      <c r="AMC237" s="78"/>
      <c r="AMD237" s="78"/>
      <c r="AME237" s="78"/>
      <c r="AMF237" s="78"/>
      <c r="AMG237" s="78"/>
      <c r="AMH237" s="78"/>
      <c r="AMI237" s="78"/>
      <c r="AMJ237" s="78"/>
    </row>
    <row r="238" spans="1:1024" s="80" customFormat="1" ht="32.25" customHeight="1" outlineLevel="1" x14ac:dyDescent="0.2">
      <c r="A238" s="272" t="s">
        <v>962</v>
      </c>
      <c r="B238" s="224" t="s">
        <v>99</v>
      </c>
      <c r="C238" s="224" t="s">
        <v>14</v>
      </c>
      <c r="D238" s="218" t="s">
        <v>693</v>
      </c>
      <c r="E238" s="81" t="s">
        <v>196</v>
      </c>
      <c r="F238" s="82">
        <v>10.37</v>
      </c>
      <c r="G238" s="538">
        <v>0</v>
      </c>
      <c r="H238" s="83">
        <f t="shared" si="58"/>
        <v>0</v>
      </c>
      <c r="I238" s="199">
        <f t="shared" ref="I238:I243" si="60">(F238*H238)</f>
        <v>0</v>
      </c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/>
      <c r="FZ238" s="78"/>
      <c r="GA238" s="78"/>
      <c r="GB238" s="78"/>
      <c r="GC238" s="78"/>
      <c r="GD238" s="78"/>
      <c r="GE238" s="78"/>
      <c r="GF238" s="78"/>
      <c r="GG238" s="78"/>
      <c r="GH238" s="78"/>
      <c r="GI238" s="78"/>
      <c r="GJ238" s="78"/>
      <c r="GK238" s="78"/>
      <c r="GL238" s="78"/>
      <c r="GM238" s="78"/>
      <c r="GN238" s="78"/>
      <c r="GO238" s="78"/>
      <c r="GP238" s="78"/>
      <c r="GQ238" s="78"/>
      <c r="GR238" s="78"/>
      <c r="GS238" s="78"/>
      <c r="GT238" s="78"/>
      <c r="GU238" s="78"/>
      <c r="GV238" s="78"/>
      <c r="GW238" s="78"/>
      <c r="GX238" s="78"/>
      <c r="GY238" s="78"/>
      <c r="GZ238" s="78"/>
      <c r="HA238" s="78"/>
      <c r="HB238" s="78"/>
      <c r="HC238" s="78"/>
      <c r="HD238" s="78"/>
      <c r="HE238" s="78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78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78"/>
      <c r="IK238" s="78"/>
      <c r="IL238" s="78"/>
      <c r="IM238" s="78"/>
      <c r="IN238" s="78"/>
      <c r="IO238" s="78"/>
      <c r="IP238" s="78"/>
      <c r="IQ238" s="78"/>
      <c r="IR238" s="78"/>
      <c r="IS238" s="78"/>
      <c r="IT238" s="78"/>
      <c r="IU238" s="78"/>
      <c r="IV238" s="78"/>
      <c r="IW238" s="78"/>
      <c r="IX238" s="78"/>
      <c r="IY238" s="78"/>
      <c r="IZ238" s="78"/>
      <c r="JA238" s="78"/>
      <c r="JB238" s="78"/>
      <c r="JC238" s="78"/>
      <c r="JD238" s="78"/>
      <c r="JE238" s="78"/>
      <c r="JF238" s="78"/>
      <c r="JG238" s="78"/>
      <c r="JH238" s="78"/>
      <c r="JI238" s="78"/>
      <c r="JJ238" s="78"/>
      <c r="JK238" s="78"/>
      <c r="JL238" s="78"/>
      <c r="JM238" s="78"/>
      <c r="JN238" s="78"/>
      <c r="JO238" s="78"/>
      <c r="JP238" s="78"/>
      <c r="JQ238" s="78"/>
      <c r="JR238" s="78"/>
      <c r="JS238" s="78"/>
      <c r="JT238" s="78"/>
      <c r="JU238" s="78"/>
      <c r="JV238" s="78"/>
      <c r="JW238" s="78"/>
      <c r="JX238" s="78"/>
      <c r="JY238" s="78"/>
      <c r="JZ238" s="78"/>
      <c r="KA238" s="78"/>
      <c r="KB238" s="78"/>
      <c r="KC238" s="78"/>
      <c r="KD238" s="78"/>
      <c r="KE238" s="78"/>
      <c r="KF238" s="78"/>
      <c r="KG238" s="78"/>
      <c r="KH238" s="78"/>
      <c r="KI238" s="78"/>
      <c r="KJ238" s="78"/>
      <c r="KK238" s="78"/>
      <c r="KL238" s="78"/>
      <c r="KM238" s="78"/>
      <c r="KN238" s="78"/>
      <c r="KO238" s="78"/>
      <c r="KP238" s="78"/>
      <c r="KQ238" s="78"/>
      <c r="KR238" s="78"/>
      <c r="KS238" s="78"/>
      <c r="KT238" s="78"/>
      <c r="KU238" s="78"/>
      <c r="KV238" s="78"/>
      <c r="KW238" s="78"/>
      <c r="KX238" s="78"/>
      <c r="KY238" s="78"/>
      <c r="KZ238" s="78"/>
      <c r="LA238" s="78"/>
      <c r="LB238" s="78"/>
      <c r="LC238" s="78"/>
      <c r="LD238" s="78"/>
      <c r="LE238" s="78"/>
      <c r="LF238" s="78"/>
      <c r="LG238" s="78"/>
      <c r="LH238" s="78"/>
      <c r="LI238" s="78"/>
      <c r="LJ238" s="78"/>
      <c r="LK238" s="78"/>
      <c r="LL238" s="78"/>
      <c r="LM238" s="78"/>
      <c r="LN238" s="78"/>
      <c r="LO238" s="78"/>
      <c r="LP238" s="78"/>
      <c r="LQ238" s="78"/>
      <c r="LR238" s="78"/>
      <c r="LS238" s="78"/>
      <c r="LT238" s="78"/>
      <c r="LU238" s="78"/>
      <c r="LV238" s="78"/>
      <c r="LW238" s="78"/>
      <c r="LX238" s="78"/>
      <c r="LY238" s="78"/>
      <c r="LZ238" s="78"/>
      <c r="MA238" s="78"/>
      <c r="MB238" s="78"/>
      <c r="MC238" s="78"/>
      <c r="MD238" s="78"/>
      <c r="ME238" s="78"/>
      <c r="MF238" s="78"/>
      <c r="MG238" s="78"/>
      <c r="MH238" s="78"/>
      <c r="MI238" s="78"/>
      <c r="MJ238" s="78"/>
      <c r="MK238" s="78"/>
      <c r="ML238" s="78"/>
      <c r="MM238" s="78"/>
      <c r="MN238" s="78"/>
      <c r="MO238" s="78"/>
      <c r="MP238" s="78"/>
      <c r="MQ238" s="78"/>
      <c r="MR238" s="78"/>
      <c r="MS238" s="78"/>
      <c r="MT238" s="78"/>
      <c r="MU238" s="78"/>
      <c r="MV238" s="78"/>
      <c r="MW238" s="78"/>
      <c r="MX238" s="78"/>
      <c r="MY238" s="78"/>
      <c r="MZ238" s="78"/>
      <c r="NA238" s="78"/>
      <c r="NB238" s="78"/>
      <c r="NC238" s="78"/>
      <c r="ND238" s="78"/>
      <c r="NE238" s="78"/>
      <c r="NF238" s="78"/>
      <c r="NG238" s="78"/>
      <c r="NH238" s="78"/>
      <c r="NI238" s="78"/>
      <c r="NJ238" s="78"/>
      <c r="NK238" s="78"/>
      <c r="NL238" s="78"/>
      <c r="NM238" s="78"/>
      <c r="NN238" s="78"/>
      <c r="NO238" s="78"/>
      <c r="NP238" s="78"/>
      <c r="NQ238" s="78"/>
      <c r="NR238" s="78"/>
      <c r="NS238" s="78"/>
      <c r="NT238" s="78"/>
      <c r="NU238" s="78"/>
      <c r="NV238" s="78"/>
      <c r="NW238" s="78"/>
      <c r="NX238" s="78"/>
      <c r="NY238" s="78"/>
      <c r="NZ238" s="78"/>
      <c r="OA238" s="78"/>
      <c r="OB238" s="78"/>
      <c r="OC238" s="78"/>
      <c r="OD238" s="78"/>
      <c r="OE238" s="78"/>
      <c r="OF238" s="78"/>
      <c r="OG238" s="78"/>
      <c r="OH238" s="78"/>
      <c r="OI238" s="78"/>
      <c r="OJ238" s="78"/>
      <c r="OK238" s="78"/>
      <c r="OL238" s="78"/>
      <c r="OM238" s="78"/>
      <c r="ON238" s="78"/>
      <c r="OO238" s="78"/>
      <c r="OP238" s="78"/>
      <c r="OQ238" s="78"/>
      <c r="OR238" s="78"/>
      <c r="OS238" s="78"/>
      <c r="OT238" s="78"/>
      <c r="OU238" s="78"/>
      <c r="OV238" s="78"/>
      <c r="OW238" s="78"/>
      <c r="OX238" s="78"/>
      <c r="OY238" s="78"/>
      <c r="OZ238" s="78"/>
      <c r="PA238" s="78"/>
      <c r="PB238" s="78"/>
      <c r="PC238" s="78"/>
      <c r="PD238" s="78"/>
      <c r="PE238" s="78"/>
      <c r="PF238" s="78"/>
      <c r="PG238" s="78"/>
      <c r="PH238" s="78"/>
      <c r="PI238" s="78"/>
      <c r="PJ238" s="78"/>
      <c r="PK238" s="78"/>
      <c r="PL238" s="78"/>
      <c r="PM238" s="78"/>
      <c r="PN238" s="78"/>
      <c r="PO238" s="78"/>
      <c r="PP238" s="78"/>
      <c r="PQ238" s="78"/>
      <c r="PR238" s="78"/>
      <c r="PS238" s="78"/>
      <c r="PT238" s="78"/>
      <c r="PU238" s="78"/>
      <c r="PV238" s="78"/>
      <c r="PW238" s="78"/>
      <c r="PX238" s="78"/>
      <c r="PY238" s="78"/>
      <c r="PZ238" s="78"/>
      <c r="QA238" s="78"/>
      <c r="QB238" s="78"/>
      <c r="QC238" s="78"/>
      <c r="QD238" s="78"/>
      <c r="QE238" s="78"/>
      <c r="QF238" s="78"/>
      <c r="QG238" s="78"/>
      <c r="QH238" s="78"/>
      <c r="QI238" s="78"/>
      <c r="QJ238" s="78"/>
      <c r="QK238" s="78"/>
      <c r="QL238" s="78"/>
      <c r="QM238" s="78"/>
      <c r="QN238" s="78"/>
      <c r="QO238" s="78"/>
      <c r="QP238" s="78"/>
      <c r="QQ238" s="78"/>
      <c r="QR238" s="78"/>
      <c r="QS238" s="78"/>
      <c r="QT238" s="78"/>
      <c r="QU238" s="78"/>
      <c r="QV238" s="78"/>
      <c r="QW238" s="78"/>
      <c r="QX238" s="78"/>
      <c r="QY238" s="78"/>
      <c r="QZ238" s="78"/>
      <c r="RA238" s="78"/>
      <c r="RB238" s="78"/>
      <c r="RC238" s="78"/>
      <c r="RD238" s="78"/>
      <c r="RE238" s="78"/>
      <c r="RF238" s="78"/>
      <c r="RG238" s="78"/>
      <c r="RH238" s="78"/>
      <c r="RI238" s="78"/>
      <c r="RJ238" s="78"/>
      <c r="RK238" s="78"/>
      <c r="RL238" s="78"/>
      <c r="RM238" s="78"/>
      <c r="RN238" s="78"/>
      <c r="RO238" s="78"/>
      <c r="RP238" s="78"/>
      <c r="RQ238" s="78"/>
      <c r="RR238" s="78"/>
      <c r="RS238" s="78"/>
      <c r="RT238" s="78"/>
      <c r="RU238" s="78"/>
      <c r="RV238" s="78"/>
      <c r="RW238" s="78"/>
      <c r="RX238" s="78"/>
      <c r="RY238" s="78"/>
      <c r="RZ238" s="78"/>
      <c r="SA238" s="78"/>
      <c r="SB238" s="78"/>
      <c r="SC238" s="78"/>
      <c r="SD238" s="78"/>
      <c r="SE238" s="78"/>
      <c r="SF238" s="78"/>
      <c r="SG238" s="78"/>
      <c r="SH238" s="78"/>
      <c r="SI238" s="78"/>
      <c r="SJ238" s="78"/>
      <c r="SK238" s="78"/>
      <c r="SL238" s="78"/>
      <c r="SM238" s="78"/>
      <c r="SN238" s="78"/>
      <c r="SO238" s="78"/>
      <c r="SP238" s="78"/>
      <c r="SQ238" s="78"/>
      <c r="SR238" s="78"/>
      <c r="SS238" s="78"/>
      <c r="ST238" s="78"/>
      <c r="SU238" s="78"/>
      <c r="SV238" s="78"/>
      <c r="SW238" s="78"/>
      <c r="SX238" s="78"/>
      <c r="SY238" s="78"/>
      <c r="SZ238" s="78"/>
      <c r="TA238" s="78"/>
      <c r="TB238" s="78"/>
      <c r="TC238" s="78"/>
      <c r="TD238" s="78"/>
      <c r="TE238" s="78"/>
      <c r="TF238" s="78"/>
      <c r="TG238" s="78"/>
      <c r="TH238" s="78"/>
      <c r="TI238" s="78"/>
      <c r="TJ238" s="78"/>
      <c r="TK238" s="78"/>
      <c r="TL238" s="78"/>
      <c r="TM238" s="78"/>
      <c r="TN238" s="78"/>
      <c r="TO238" s="78"/>
      <c r="TP238" s="78"/>
      <c r="TQ238" s="78"/>
      <c r="TR238" s="78"/>
      <c r="TS238" s="78"/>
      <c r="TT238" s="78"/>
      <c r="TU238" s="78"/>
      <c r="TV238" s="78"/>
      <c r="TW238" s="78"/>
      <c r="TX238" s="78"/>
      <c r="TY238" s="78"/>
      <c r="TZ238" s="78"/>
      <c r="UA238" s="78"/>
      <c r="UB238" s="78"/>
      <c r="UC238" s="78"/>
      <c r="UD238" s="78"/>
      <c r="UE238" s="78"/>
      <c r="UF238" s="78"/>
      <c r="UG238" s="78"/>
      <c r="UH238" s="78"/>
      <c r="UI238" s="78"/>
      <c r="UJ238" s="78"/>
      <c r="UK238" s="78"/>
      <c r="UL238" s="78"/>
      <c r="UM238" s="78"/>
      <c r="UN238" s="78"/>
      <c r="UO238" s="78"/>
      <c r="UP238" s="78"/>
      <c r="UQ238" s="78"/>
      <c r="UR238" s="78"/>
      <c r="US238" s="78"/>
      <c r="UT238" s="78"/>
      <c r="UU238" s="78"/>
      <c r="UV238" s="78"/>
      <c r="UW238" s="78"/>
      <c r="UX238" s="78"/>
      <c r="UY238" s="78"/>
      <c r="UZ238" s="78"/>
      <c r="VA238" s="78"/>
      <c r="VB238" s="78"/>
      <c r="VC238" s="78"/>
      <c r="VD238" s="78"/>
      <c r="VE238" s="78"/>
      <c r="VF238" s="78"/>
      <c r="VG238" s="78"/>
      <c r="VH238" s="78"/>
      <c r="VI238" s="78"/>
      <c r="VJ238" s="78"/>
      <c r="VK238" s="78"/>
      <c r="VL238" s="78"/>
      <c r="VM238" s="78"/>
      <c r="VN238" s="78"/>
      <c r="VO238" s="78"/>
      <c r="VP238" s="78"/>
      <c r="VQ238" s="78"/>
      <c r="VR238" s="78"/>
      <c r="VS238" s="78"/>
      <c r="VT238" s="78"/>
      <c r="VU238" s="78"/>
      <c r="VV238" s="78"/>
      <c r="VW238" s="78"/>
      <c r="VX238" s="78"/>
      <c r="VY238" s="78"/>
      <c r="VZ238" s="78"/>
      <c r="WA238" s="78"/>
      <c r="WB238" s="78"/>
      <c r="WC238" s="78"/>
      <c r="WD238" s="78"/>
      <c r="WE238" s="78"/>
      <c r="WF238" s="78"/>
      <c r="WG238" s="78"/>
      <c r="WH238" s="78"/>
      <c r="WI238" s="78"/>
      <c r="WJ238" s="78"/>
      <c r="WK238" s="78"/>
      <c r="WL238" s="78"/>
      <c r="WM238" s="78"/>
      <c r="WN238" s="78"/>
      <c r="WO238" s="78"/>
      <c r="WP238" s="78"/>
      <c r="WQ238" s="78"/>
      <c r="WR238" s="78"/>
      <c r="WS238" s="78"/>
      <c r="WT238" s="78"/>
      <c r="WU238" s="78"/>
      <c r="WV238" s="78"/>
      <c r="WW238" s="78"/>
      <c r="WX238" s="78"/>
      <c r="WY238" s="78"/>
      <c r="WZ238" s="78"/>
      <c r="XA238" s="78"/>
      <c r="XB238" s="78"/>
      <c r="XC238" s="78"/>
      <c r="XD238" s="78"/>
      <c r="XE238" s="78"/>
      <c r="XF238" s="78"/>
      <c r="XG238" s="78"/>
      <c r="XH238" s="78"/>
      <c r="XI238" s="78"/>
      <c r="XJ238" s="78"/>
      <c r="XK238" s="78"/>
      <c r="XL238" s="78"/>
      <c r="XM238" s="78"/>
      <c r="XN238" s="78"/>
      <c r="XO238" s="78"/>
      <c r="XP238" s="78"/>
      <c r="XQ238" s="78"/>
      <c r="XR238" s="78"/>
      <c r="XS238" s="78"/>
      <c r="XT238" s="78"/>
      <c r="XU238" s="78"/>
      <c r="XV238" s="78"/>
      <c r="XW238" s="78"/>
      <c r="XX238" s="78"/>
      <c r="XY238" s="78"/>
      <c r="XZ238" s="78"/>
      <c r="YA238" s="78"/>
      <c r="YB238" s="78"/>
      <c r="YC238" s="78"/>
      <c r="YD238" s="78"/>
      <c r="YE238" s="78"/>
      <c r="YF238" s="78"/>
      <c r="YG238" s="78"/>
      <c r="YH238" s="78"/>
      <c r="YI238" s="78"/>
      <c r="YJ238" s="78"/>
      <c r="YK238" s="78"/>
      <c r="YL238" s="78"/>
      <c r="YM238" s="78"/>
      <c r="YN238" s="78"/>
      <c r="YO238" s="78"/>
      <c r="YP238" s="78"/>
      <c r="YQ238" s="78"/>
      <c r="YR238" s="78"/>
      <c r="YS238" s="78"/>
      <c r="YT238" s="78"/>
      <c r="YU238" s="78"/>
      <c r="YV238" s="78"/>
      <c r="YW238" s="78"/>
      <c r="YX238" s="78"/>
      <c r="YY238" s="78"/>
      <c r="YZ238" s="78"/>
      <c r="ZA238" s="78"/>
      <c r="ZB238" s="78"/>
      <c r="ZC238" s="78"/>
      <c r="ZD238" s="78"/>
      <c r="ZE238" s="78"/>
      <c r="ZF238" s="78"/>
      <c r="ZG238" s="78"/>
      <c r="ZH238" s="78"/>
      <c r="ZI238" s="78"/>
      <c r="ZJ238" s="78"/>
      <c r="ZK238" s="78"/>
      <c r="ZL238" s="78"/>
      <c r="ZM238" s="78"/>
      <c r="ZN238" s="78"/>
      <c r="ZO238" s="78"/>
      <c r="ZP238" s="78"/>
      <c r="ZQ238" s="78"/>
      <c r="ZR238" s="78"/>
      <c r="ZS238" s="78"/>
      <c r="ZT238" s="78"/>
      <c r="ZU238" s="78"/>
      <c r="ZV238" s="78"/>
      <c r="ZW238" s="78"/>
      <c r="ZX238" s="78"/>
      <c r="ZY238" s="78"/>
      <c r="ZZ238" s="78"/>
      <c r="AAA238" s="78"/>
      <c r="AAB238" s="78"/>
      <c r="AAC238" s="78"/>
      <c r="AAD238" s="78"/>
      <c r="AAE238" s="78"/>
      <c r="AAF238" s="78"/>
      <c r="AAG238" s="78"/>
      <c r="AAH238" s="78"/>
      <c r="AAI238" s="78"/>
      <c r="AAJ238" s="78"/>
      <c r="AAK238" s="78"/>
      <c r="AAL238" s="78"/>
      <c r="AAM238" s="78"/>
      <c r="AAN238" s="78"/>
      <c r="AAO238" s="78"/>
      <c r="AAP238" s="78"/>
      <c r="AAQ238" s="78"/>
      <c r="AAR238" s="78"/>
      <c r="AAS238" s="78"/>
      <c r="AAT238" s="78"/>
      <c r="AAU238" s="78"/>
      <c r="AAV238" s="78"/>
      <c r="AAW238" s="78"/>
      <c r="AAX238" s="78"/>
      <c r="AAY238" s="78"/>
      <c r="AAZ238" s="78"/>
      <c r="ABA238" s="78"/>
      <c r="ABB238" s="78"/>
      <c r="ABC238" s="78"/>
      <c r="ABD238" s="78"/>
      <c r="ABE238" s="78"/>
      <c r="ABF238" s="78"/>
      <c r="ABG238" s="78"/>
      <c r="ABH238" s="78"/>
      <c r="ABI238" s="78"/>
      <c r="ABJ238" s="78"/>
      <c r="ABK238" s="78"/>
      <c r="ABL238" s="78"/>
      <c r="ABM238" s="78"/>
      <c r="ABN238" s="78"/>
      <c r="ABO238" s="78"/>
      <c r="ABP238" s="78"/>
      <c r="ABQ238" s="78"/>
      <c r="ABR238" s="78"/>
      <c r="ABS238" s="78"/>
      <c r="ABT238" s="78"/>
      <c r="ABU238" s="78"/>
      <c r="ABV238" s="78"/>
      <c r="ABW238" s="78"/>
      <c r="ABX238" s="78"/>
      <c r="ABY238" s="78"/>
      <c r="ABZ238" s="78"/>
      <c r="ACA238" s="78"/>
      <c r="ACB238" s="78"/>
      <c r="ACC238" s="78"/>
      <c r="ACD238" s="78"/>
      <c r="ACE238" s="78"/>
      <c r="ACF238" s="78"/>
      <c r="ACG238" s="78"/>
      <c r="ACH238" s="78"/>
      <c r="ACI238" s="78"/>
      <c r="ACJ238" s="78"/>
      <c r="ACK238" s="78"/>
      <c r="ACL238" s="78"/>
      <c r="ACM238" s="78"/>
      <c r="ACN238" s="78"/>
      <c r="ACO238" s="78"/>
      <c r="ACP238" s="78"/>
      <c r="ACQ238" s="78"/>
      <c r="ACR238" s="78"/>
      <c r="ACS238" s="78"/>
      <c r="ACT238" s="78"/>
      <c r="ACU238" s="78"/>
      <c r="ACV238" s="78"/>
      <c r="ACW238" s="78"/>
      <c r="ACX238" s="78"/>
      <c r="ACY238" s="78"/>
      <c r="ACZ238" s="78"/>
      <c r="ADA238" s="78"/>
      <c r="ADB238" s="78"/>
      <c r="ADC238" s="78"/>
      <c r="ADD238" s="78"/>
      <c r="ADE238" s="78"/>
      <c r="ADF238" s="78"/>
      <c r="ADG238" s="78"/>
      <c r="ADH238" s="78"/>
      <c r="ADI238" s="78"/>
      <c r="ADJ238" s="78"/>
      <c r="ADK238" s="78"/>
      <c r="ADL238" s="78"/>
      <c r="ADM238" s="78"/>
      <c r="ADN238" s="78"/>
      <c r="ADO238" s="78"/>
      <c r="ADP238" s="78"/>
      <c r="ADQ238" s="78"/>
      <c r="ADR238" s="78"/>
      <c r="ADS238" s="78"/>
      <c r="ADT238" s="78"/>
      <c r="ADU238" s="78"/>
      <c r="ADV238" s="78"/>
      <c r="ADW238" s="78"/>
      <c r="ADX238" s="78"/>
      <c r="ADY238" s="78"/>
      <c r="ADZ238" s="78"/>
      <c r="AEA238" s="78"/>
      <c r="AEB238" s="78"/>
      <c r="AEC238" s="78"/>
      <c r="AED238" s="78"/>
      <c r="AEE238" s="78"/>
      <c r="AEF238" s="78"/>
      <c r="AEG238" s="78"/>
      <c r="AEH238" s="78"/>
      <c r="AEI238" s="78"/>
      <c r="AEJ238" s="78"/>
      <c r="AEK238" s="78"/>
      <c r="AEL238" s="78"/>
      <c r="AEM238" s="78"/>
      <c r="AEN238" s="78"/>
      <c r="AEO238" s="78"/>
      <c r="AEP238" s="78"/>
      <c r="AEQ238" s="78"/>
      <c r="AER238" s="78"/>
      <c r="AES238" s="78"/>
      <c r="AET238" s="78"/>
      <c r="AEU238" s="78"/>
      <c r="AEV238" s="78"/>
      <c r="AEW238" s="78"/>
      <c r="AEX238" s="78"/>
      <c r="AEY238" s="78"/>
      <c r="AEZ238" s="78"/>
      <c r="AFA238" s="78"/>
      <c r="AFB238" s="78"/>
      <c r="AFC238" s="78"/>
      <c r="AFD238" s="78"/>
      <c r="AFE238" s="78"/>
      <c r="AFF238" s="78"/>
      <c r="AFG238" s="78"/>
      <c r="AFH238" s="78"/>
      <c r="AFI238" s="78"/>
      <c r="AFJ238" s="78"/>
      <c r="AFK238" s="78"/>
      <c r="AFL238" s="78"/>
      <c r="AFM238" s="78"/>
      <c r="AFN238" s="78"/>
      <c r="AFO238" s="78"/>
      <c r="AFP238" s="78"/>
      <c r="AFQ238" s="78"/>
      <c r="AFR238" s="78"/>
      <c r="AFS238" s="78"/>
      <c r="AFT238" s="78"/>
      <c r="AFU238" s="78"/>
      <c r="AFV238" s="78"/>
      <c r="AFW238" s="78"/>
      <c r="AFX238" s="78"/>
      <c r="AFY238" s="78"/>
      <c r="AFZ238" s="78"/>
      <c r="AGA238" s="78"/>
      <c r="AGB238" s="78"/>
      <c r="AGC238" s="78"/>
      <c r="AGD238" s="78"/>
      <c r="AGE238" s="78"/>
      <c r="AGF238" s="78"/>
      <c r="AGG238" s="78"/>
      <c r="AGH238" s="78"/>
      <c r="AGI238" s="78"/>
      <c r="AGJ238" s="78"/>
      <c r="AGK238" s="78"/>
      <c r="AGL238" s="78"/>
      <c r="AGM238" s="78"/>
      <c r="AGN238" s="78"/>
      <c r="AGO238" s="78"/>
      <c r="AGP238" s="78"/>
      <c r="AGQ238" s="78"/>
      <c r="AGR238" s="78"/>
      <c r="AGS238" s="78"/>
      <c r="AGT238" s="78"/>
      <c r="AGU238" s="78"/>
      <c r="AGV238" s="78"/>
      <c r="AGW238" s="78"/>
      <c r="AGX238" s="78"/>
      <c r="AGY238" s="78"/>
      <c r="AGZ238" s="78"/>
      <c r="AHA238" s="78"/>
      <c r="AHB238" s="78"/>
      <c r="AHC238" s="78"/>
      <c r="AHD238" s="78"/>
      <c r="AHE238" s="78"/>
      <c r="AHF238" s="78"/>
      <c r="AHG238" s="78"/>
      <c r="AHH238" s="78"/>
      <c r="AHI238" s="78"/>
      <c r="AHJ238" s="78"/>
      <c r="AHK238" s="78"/>
      <c r="AHL238" s="78"/>
      <c r="AHM238" s="78"/>
      <c r="AHN238" s="78"/>
      <c r="AHO238" s="78"/>
      <c r="AHP238" s="78"/>
      <c r="AHQ238" s="78"/>
      <c r="AHR238" s="78"/>
      <c r="AHS238" s="78"/>
      <c r="AHT238" s="78"/>
      <c r="AHU238" s="78"/>
      <c r="AHV238" s="78"/>
      <c r="AHW238" s="78"/>
      <c r="AHX238" s="78"/>
      <c r="AHY238" s="78"/>
      <c r="AHZ238" s="78"/>
      <c r="AIA238" s="78"/>
      <c r="AIB238" s="78"/>
      <c r="AIC238" s="78"/>
      <c r="AID238" s="78"/>
      <c r="AIE238" s="78"/>
      <c r="AIF238" s="78"/>
      <c r="AIG238" s="78"/>
      <c r="AIH238" s="78"/>
      <c r="AII238" s="78"/>
      <c r="AIJ238" s="78"/>
      <c r="AIK238" s="78"/>
      <c r="AIL238" s="78"/>
      <c r="AIM238" s="78"/>
      <c r="AIN238" s="78"/>
      <c r="AIO238" s="78"/>
      <c r="AIP238" s="78"/>
      <c r="AIQ238" s="78"/>
      <c r="AIR238" s="78"/>
      <c r="AIS238" s="78"/>
      <c r="AIT238" s="78"/>
      <c r="AIU238" s="78"/>
      <c r="AIV238" s="78"/>
      <c r="AIW238" s="78"/>
      <c r="AIX238" s="78"/>
      <c r="AIY238" s="78"/>
      <c r="AIZ238" s="78"/>
      <c r="AJA238" s="78"/>
      <c r="AJB238" s="78"/>
      <c r="AJC238" s="78"/>
      <c r="AJD238" s="78"/>
      <c r="AJE238" s="78"/>
      <c r="AJF238" s="78"/>
      <c r="AJG238" s="78"/>
      <c r="AJH238" s="78"/>
      <c r="AJI238" s="78"/>
      <c r="AJJ238" s="78"/>
      <c r="AJK238" s="78"/>
      <c r="AJL238" s="78"/>
      <c r="AJM238" s="78"/>
      <c r="AJN238" s="78"/>
      <c r="AJO238" s="78"/>
      <c r="AJP238" s="78"/>
      <c r="AJQ238" s="78"/>
      <c r="AJR238" s="78"/>
      <c r="AJS238" s="78"/>
      <c r="AJT238" s="78"/>
      <c r="AJU238" s="78"/>
      <c r="AJV238" s="78"/>
      <c r="AJW238" s="78"/>
      <c r="AJX238" s="78"/>
      <c r="AJY238" s="78"/>
      <c r="AJZ238" s="78"/>
      <c r="AKA238" s="78"/>
      <c r="AKB238" s="78"/>
      <c r="AKC238" s="78"/>
      <c r="AKD238" s="78"/>
      <c r="AKE238" s="78"/>
      <c r="AKF238" s="78"/>
      <c r="AKG238" s="78"/>
      <c r="AKH238" s="78"/>
      <c r="AKI238" s="78"/>
      <c r="AKJ238" s="78"/>
      <c r="AKK238" s="78"/>
      <c r="AKL238" s="78"/>
      <c r="AKM238" s="78"/>
      <c r="AKN238" s="78"/>
      <c r="AKO238" s="78"/>
      <c r="AKP238" s="78"/>
      <c r="AKQ238" s="78"/>
      <c r="AKR238" s="78"/>
      <c r="AKS238" s="78"/>
      <c r="AKT238" s="78"/>
      <c r="AKU238" s="78"/>
      <c r="AKV238" s="78"/>
      <c r="AKW238" s="78"/>
      <c r="AKX238" s="78"/>
      <c r="AKY238" s="78"/>
      <c r="AKZ238" s="78"/>
      <c r="ALA238" s="78"/>
      <c r="ALB238" s="78"/>
      <c r="ALC238" s="78"/>
      <c r="ALD238" s="78"/>
      <c r="ALE238" s="78"/>
      <c r="ALF238" s="78"/>
      <c r="ALG238" s="78"/>
      <c r="ALH238" s="78"/>
      <c r="ALI238" s="78"/>
      <c r="ALJ238" s="78"/>
      <c r="ALK238" s="78"/>
      <c r="ALL238" s="78"/>
      <c r="ALM238" s="78"/>
      <c r="ALN238" s="78"/>
      <c r="ALO238" s="78"/>
      <c r="ALP238" s="78"/>
      <c r="ALQ238" s="78"/>
      <c r="ALR238" s="78"/>
      <c r="ALS238" s="78"/>
      <c r="ALT238" s="78"/>
      <c r="ALU238" s="78"/>
      <c r="ALV238" s="78"/>
      <c r="ALW238" s="78"/>
      <c r="ALX238" s="78"/>
      <c r="ALY238" s="78"/>
      <c r="ALZ238" s="78"/>
      <c r="AMA238" s="78"/>
      <c r="AMB238" s="78"/>
      <c r="AMC238" s="78"/>
      <c r="AMD238" s="78"/>
      <c r="AME238" s="78"/>
      <c r="AMF238" s="78"/>
      <c r="AMG238" s="78"/>
      <c r="AMH238" s="78"/>
      <c r="AMI238" s="78"/>
      <c r="AMJ238" s="78"/>
    </row>
    <row r="239" spans="1:1024" s="80" customFormat="1" ht="25.5" outlineLevel="1" x14ac:dyDescent="0.2">
      <c r="A239" s="272" t="s">
        <v>963</v>
      </c>
      <c r="B239" s="224" t="s">
        <v>100</v>
      </c>
      <c r="C239" s="224" t="s">
        <v>14</v>
      </c>
      <c r="D239" s="228" t="s">
        <v>692</v>
      </c>
      <c r="E239" s="81" t="s">
        <v>196</v>
      </c>
      <c r="F239" s="82">
        <v>2.57</v>
      </c>
      <c r="G239" s="538">
        <v>0</v>
      </c>
      <c r="H239" s="83">
        <f t="shared" si="58"/>
        <v>0</v>
      </c>
      <c r="I239" s="199">
        <f t="shared" si="60"/>
        <v>0</v>
      </c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/>
      <c r="FZ239" s="78"/>
      <c r="GA239" s="78"/>
      <c r="GB239" s="78"/>
      <c r="GC239" s="78"/>
      <c r="GD239" s="78"/>
      <c r="GE239" s="78"/>
      <c r="GF239" s="78"/>
      <c r="GG239" s="78"/>
      <c r="GH239" s="78"/>
      <c r="GI239" s="78"/>
      <c r="GJ239" s="78"/>
      <c r="GK239" s="78"/>
      <c r="GL239" s="78"/>
      <c r="GM239" s="78"/>
      <c r="GN239" s="78"/>
      <c r="GO239" s="78"/>
      <c r="GP239" s="78"/>
      <c r="GQ239" s="78"/>
      <c r="GR239" s="78"/>
      <c r="GS239" s="78"/>
      <c r="GT239" s="78"/>
      <c r="GU239" s="78"/>
      <c r="GV239" s="78"/>
      <c r="GW239" s="78"/>
      <c r="GX239" s="78"/>
      <c r="GY239" s="78"/>
      <c r="GZ239" s="78"/>
      <c r="HA239" s="78"/>
      <c r="HB239" s="78"/>
      <c r="HC239" s="78"/>
      <c r="HD239" s="78"/>
      <c r="HE239" s="78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78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78"/>
      <c r="IK239" s="78"/>
      <c r="IL239" s="78"/>
      <c r="IM239" s="78"/>
      <c r="IN239" s="78"/>
      <c r="IO239" s="78"/>
      <c r="IP239" s="78"/>
      <c r="IQ239" s="78"/>
      <c r="IR239" s="78"/>
      <c r="IS239" s="78"/>
      <c r="IT239" s="78"/>
      <c r="IU239" s="78"/>
      <c r="IV239" s="78"/>
      <c r="IW239" s="78"/>
      <c r="IX239" s="78"/>
      <c r="IY239" s="78"/>
      <c r="IZ239" s="78"/>
      <c r="JA239" s="78"/>
      <c r="JB239" s="78"/>
      <c r="JC239" s="78"/>
      <c r="JD239" s="78"/>
      <c r="JE239" s="78"/>
      <c r="JF239" s="78"/>
      <c r="JG239" s="78"/>
      <c r="JH239" s="78"/>
      <c r="JI239" s="78"/>
      <c r="JJ239" s="78"/>
      <c r="JK239" s="78"/>
      <c r="JL239" s="78"/>
      <c r="JM239" s="78"/>
      <c r="JN239" s="78"/>
      <c r="JO239" s="78"/>
      <c r="JP239" s="78"/>
      <c r="JQ239" s="78"/>
      <c r="JR239" s="78"/>
      <c r="JS239" s="78"/>
      <c r="JT239" s="78"/>
      <c r="JU239" s="78"/>
      <c r="JV239" s="78"/>
      <c r="JW239" s="78"/>
      <c r="JX239" s="78"/>
      <c r="JY239" s="78"/>
      <c r="JZ239" s="78"/>
      <c r="KA239" s="78"/>
      <c r="KB239" s="78"/>
      <c r="KC239" s="78"/>
      <c r="KD239" s="78"/>
      <c r="KE239" s="78"/>
      <c r="KF239" s="78"/>
      <c r="KG239" s="78"/>
      <c r="KH239" s="78"/>
      <c r="KI239" s="78"/>
      <c r="KJ239" s="78"/>
      <c r="KK239" s="78"/>
      <c r="KL239" s="78"/>
      <c r="KM239" s="78"/>
      <c r="KN239" s="78"/>
      <c r="KO239" s="78"/>
      <c r="KP239" s="78"/>
      <c r="KQ239" s="78"/>
      <c r="KR239" s="78"/>
      <c r="KS239" s="78"/>
      <c r="KT239" s="78"/>
      <c r="KU239" s="78"/>
      <c r="KV239" s="78"/>
      <c r="KW239" s="78"/>
      <c r="KX239" s="78"/>
      <c r="KY239" s="78"/>
      <c r="KZ239" s="78"/>
      <c r="LA239" s="78"/>
      <c r="LB239" s="78"/>
      <c r="LC239" s="78"/>
      <c r="LD239" s="78"/>
      <c r="LE239" s="78"/>
      <c r="LF239" s="78"/>
      <c r="LG239" s="78"/>
      <c r="LH239" s="78"/>
      <c r="LI239" s="78"/>
      <c r="LJ239" s="78"/>
      <c r="LK239" s="78"/>
      <c r="LL239" s="78"/>
      <c r="LM239" s="78"/>
      <c r="LN239" s="78"/>
      <c r="LO239" s="78"/>
      <c r="LP239" s="78"/>
      <c r="LQ239" s="78"/>
      <c r="LR239" s="78"/>
      <c r="LS239" s="78"/>
      <c r="LT239" s="78"/>
      <c r="LU239" s="78"/>
      <c r="LV239" s="78"/>
      <c r="LW239" s="78"/>
      <c r="LX239" s="78"/>
      <c r="LY239" s="78"/>
      <c r="LZ239" s="78"/>
      <c r="MA239" s="78"/>
      <c r="MB239" s="78"/>
      <c r="MC239" s="78"/>
      <c r="MD239" s="78"/>
      <c r="ME239" s="78"/>
      <c r="MF239" s="78"/>
      <c r="MG239" s="78"/>
      <c r="MH239" s="78"/>
      <c r="MI239" s="78"/>
      <c r="MJ239" s="78"/>
      <c r="MK239" s="78"/>
      <c r="ML239" s="78"/>
      <c r="MM239" s="78"/>
      <c r="MN239" s="78"/>
      <c r="MO239" s="78"/>
      <c r="MP239" s="78"/>
      <c r="MQ239" s="78"/>
      <c r="MR239" s="78"/>
      <c r="MS239" s="78"/>
      <c r="MT239" s="78"/>
      <c r="MU239" s="78"/>
      <c r="MV239" s="78"/>
      <c r="MW239" s="78"/>
      <c r="MX239" s="78"/>
      <c r="MY239" s="78"/>
      <c r="MZ239" s="78"/>
      <c r="NA239" s="78"/>
      <c r="NB239" s="78"/>
      <c r="NC239" s="78"/>
      <c r="ND239" s="78"/>
      <c r="NE239" s="78"/>
      <c r="NF239" s="78"/>
      <c r="NG239" s="78"/>
      <c r="NH239" s="78"/>
      <c r="NI239" s="78"/>
      <c r="NJ239" s="78"/>
      <c r="NK239" s="78"/>
      <c r="NL239" s="78"/>
      <c r="NM239" s="78"/>
      <c r="NN239" s="78"/>
      <c r="NO239" s="78"/>
      <c r="NP239" s="78"/>
      <c r="NQ239" s="78"/>
      <c r="NR239" s="78"/>
      <c r="NS239" s="78"/>
      <c r="NT239" s="78"/>
      <c r="NU239" s="78"/>
      <c r="NV239" s="78"/>
      <c r="NW239" s="78"/>
      <c r="NX239" s="78"/>
      <c r="NY239" s="78"/>
      <c r="NZ239" s="78"/>
      <c r="OA239" s="78"/>
      <c r="OB239" s="78"/>
      <c r="OC239" s="78"/>
      <c r="OD239" s="78"/>
      <c r="OE239" s="78"/>
      <c r="OF239" s="78"/>
      <c r="OG239" s="78"/>
      <c r="OH239" s="78"/>
      <c r="OI239" s="78"/>
      <c r="OJ239" s="78"/>
      <c r="OK239" s="78"/>
      <c r="OL239" s="78"/>
      <c r="OM239" s="78"/>
      <c r="ON239" s="78"/>
      <c r="OO239" s="78"/>
      <c r="OP239" s="78"/>
      <c r="OQ239" s="78"/>
      <c r="OR239" s="78"/>
      <c r="OS239" s="78"/>
      <c r="OT239" s="78"/>
      <c r="OU239" s="78"/>
      <c r="OV239" s="78"/>
      <c r="OW239" s="78"/>
      <c r="OX239" s="78"/>
      <c r="OY239" s="78"/>
      <c r="OZ239" s="78"/>
      <c r="PA239" s="78"/>
      <c r="PB239" s="78"/>
      <c r="PC239" s="78"/>
      <c r="PD239" s="78"/>
      <c r="PE239" s="78"/>
      <c r="PF239" s="78"/>
      <c r="PG239" s="78"/>
      <c r="PH239" s="78"/>
      <c r="PI239" s="78"/>
      <c r="PJ239" s="78"/>
      <c r="PK239" s="78"/>
      <c r="PL239" s="78"/>
      <c r="PM239" s="78"/>
      <c r="PN239" s="78"/>
      <c r="PO239" s="78"/>
      <c r="PP239" s="78"/>
      <c r="PQ239" s="78"/>
      <c r="PR239" s="78"/>
      <c r="PS239" s="78"/>
      <c r="PT239" s="78"/>
      <c r="PU239" s="78"/>
      <c r="PV239" s="78"/>
      <c r="PW239" s="78"/>
      <c r="PX239" s="78"/>
      <c r="PY239" s="78"/>
      <c r="PZ239" s="78"/>
      <c r="QA239" s="78"/>
      <c r="QB239" s="78"/>
      <c r="QC239" s="78"/>
      <c r="QD239" s="78"/>
      <c r="QE239" s="78"/>
      <c r="QF239" s="78"/>
      <c r="QG239" s="78"/>
      <c r="QH239" s="78"/>
      <c r="QI239" s="78"/>
      <c r="QJ239" s="78"/>
      <c r="QK239" s="78"/>
      <c r="QL239" s="78"/>
      <c r="QM239" s="78"/>
      <c r="QN239" s="78"/>
      <c r="QO239" s="78"/>
      <c r="QP239" s="78"/>
      <c r="QQ239" s="78"/>
      <c r="QR239" s="78"/>
      <c r="QS239" s="78"/>
      <c r="QT239" s="78"/>
      <c r="QU239" s="78"/>
      <c r="QV239" s="78"/>
      <c r="QW239" s="78"/>
      <c r="QX239" s="78"/>
      <c r="QY239" s="78"/>
      <c r="QZ239" s="78"/>
      <c r="RA239" s="78"/>
      <c r="RB239" s="78"/>
      <c r="RC239" s="78"/>
      <c r="RD239" s="78"/>
      <c r="RE239" s="78"/>
      <c r="RF239" s="78"/>
      <c r="RG239" s="78"/>
      <c r="RH239" s="78"/>
      <c r="RI239" s="78"/>
      <c r="RJ239" s="78"/>
      <c r="RK239" s="78"/>
      <c r="RL239" s="78"/>
      <c r="RM239" s="78"/>
      <c r="RN239" s="78"/>
      <c r="RO239" s="78"/>
      <c r="RP239" s="78"/>
      <c r="RQ239" s="78"/>
      <c r="RR239" s="78"/>
      <c r="RS239" s="78"/>
      <c r="RT239" s="78"/>
      <c r="RU239" s="78"/>
      <c r="RV239" s="78"/>
      <c r="RW239" s="78"/>
      <c r="RX239" s="78"/>
      <c r="RY239" s="78"/>
      <c r="RZ239" s="78"/>
      <c r="SA239" s="78"/>
      <c r="SB239" s="78"/>
      <c r="SC239" s="78"/>
      <c r="SD239" s="78"/>
      <c r="SE239" s="78"/>
      <c r="SF239" s="78"/>
      <c r="SG239" s="78"/>
      <c r="SH239" s="78"/>
      <c r="SI239" s="78"/>
      <c r="SJ239" s="78"/>
      <c r="SK239" s="78"/>
      <c r="SL239" s="78"/>
      <c r="SM239" s="78"/>
      <c r="SN239" s="78"/>
      <c r="SO239" s="78"/>
      <c r="SP239" s="78"/>
      <c r="SQ239" s="78"/>
      <c r="SR239" s="78"/>
      <c r="SS239" s="78"/>
      <c r="ST239" s="78"/>
      <c r="SU239" s="78"/>
      <c r="SV239" s="78"/>
      <c r="SW239" s="78"/>
      <c r="SX239" s="78"/>
      <c r="SY239" s="78"/>
      <c r="SZ239" s="78"/>
      <c r="TA239" s="78"/>
      <c r="TB239" s="78"/>
      <c r="TC239" s="78"/>
      <c r="TD239" s="78"/>
      <c r="TE239" s="78"/>
      <c r="TF239" s="78"/>
      <c r="TG239" s="78"/>
      <c r="TH239" s="78"/>
      <c r="TI239" s="78"/>
      <c r="TJ239" s="78"/>
      <c r="TK239" s="78"/>
      <c r="TL239" s="78"/>
      <c r="TM239" s="78"/>
      <c r="TN239" s="78"/>
      <c r="TO239" s="78"/>
      <c r="TP239" s="78"/>
      <c r="TQ239" s="78"/>
      <c r="TR239" s="78"/>
      <c r="TS239" s="78"/>
      <c r="TT239" s="78"/>
      <c r="TU239" s="78"/>
      <c r="TV239" s="78"/>
      <c r="TW239" s="78"/>
      <c r="TX239" s="78"/>
      <c r="TY239" s="78"/>
      <c r="TZ239" s="78"/>
      <c r="UA239" s="78"/>
      <c r="UB239" s="78"/>
      <c r="UC239" s="78"/>
      <c r="UD239" s="78"/>
      <c r="UE239" s="78"/>
      <c r="UF239" s="78"/>
      <c r="UG239" s="78"/>
      <c r="UH239" s="78"/>
      <c r="UI239" s="78"/>
      <c r="UJ239" s="78"/>
      <c r="UK239" s="78"/>
      <c r="UL239" s="78"/>
      <c r="UM239" s="78"/>
      <c r="UN239" s="78"/>
      <c r="UO239" s="78"/>
      <c r="UP239" s="78"/>
      <c r="UQ239" s="78"/>
      <c r="UR239" s="78"/>
      <c r="US239" s="78"/>
      <c r="UT239" s="78"/>
      <c r="UU239" s="78"/>
      <c r="UV239" s="78"/>
      <c r="UW239" s="78"/>
      <c r="UX239" s="78"/>
      <c r="UY239" s="78"/>
      <c r="UZ239" s="78"/>
      <c r="VA239" s="78"/>
      <c r="VB239" s="78"/>
      <c r="VC239" s="78"/>
      <c r="VD239" s="78"/>
      <c r="VE239" s="78"/>
      <c r="VF239" s="78"/>
      <c r="VG239" s="78"/>
      <c r="VH239" s="78"/>
      <c r="VI239" s="78"/>
      <c r="VJ239" s="78"/>
      <c r="VK239" s="78"/>
      <c r="VL239" s="78"/>
      <c r="VM239" s="78"/>
      <c r="VN239" s="78"/>
      <c r="VO239" s="78"/>
      <c r="VP239" s="78"/>
      <c r="VQ239" s="78"/>
      <c r="VR239" s="78"/>
      <c r="VS239" s="78"/>
      <c r="VT239" s="78"/>
      <c r="VU239" s="78"/>
      <c r="VV239" s="78"/>
      <c r="VW239" s="78"/>
      <c r="VX239" s="78"/>
      <c r="VY239" s="78"/>
      <c r="VZ239" s="78"/>
      <c r="WA239" s="78"/>
      <c r="WB239" s="78"/>
      <c r="WC239" s="78"/>
      <c r="WD239" s="78"/>
      <c r="WE239" s="78"/>
      <c r="WF239" s="78"/>
      <c r="WG239" s="78"/>
      <c r="WH239" s="78"/>
      <c r="WI239" s="78"/>
      <c r="WJ239" s="78"/>
      <c r="WK239" s="78"/>
      <c r="WL239" s="78"/>
      <c r="WM239" s="78"/>
      <c r="WN239" s="78"/>
      <c r="WO239" s="78"/>
      <c r="WP239" s="78"/>
      <c r="WQ239" s="78"/>
      <c r="WR239" s="78"/>
      <c r="WS239" s="78"/>
      <c r="WT239" s="78"/>
      <c r="WU239" s="78"/>
      <c r="WV239" s="78"/>
      <c r="WW239" s="78"/>
      <c r="WX239" s="78"/>
      <c r="WY239" s="78"/>
      <c r="WZ239" s="78"/>
      <c r="XA239" s="78"/>
      <c r="XB239" s="78"/>
      <c r="XC239" s="78"/>
      <c r="XD239" s="78"/>
      <c r="XE239" s="78"/>
      <c r="XF239" s="78"/>
      <c r="XG239" s="78"/>
      <c r="XH239" s="78"/>
      <c r="XI239" s="78"/>
      <c r="XJ239" s="78"/>
      <c r="XK239" s="78"/>
      <c r="XL239" s="78"/>
      <c r="XM239" s="78"/>
      <c r="XN239" s="78"/>
      <c r="XO239" s="78"/>
      <c r="XP239" s="78"/>
      <c r="XQ239" s="78"/>
      <c r="XR239" s="78"/>
      <c r="XS239" s="78"/>
      <c r="XT239" s="78"/>
      <c r="XU239" s="78"/>
      <c r="XV239" s="78"/>
      <c r="XW239" s="78"/>
      <c r="XX239" s="78"/>
      <c r="XY239" s="78"/>
      <c r="XZ239" s="78"/>
      <c r="YA239" s="78"/>
      <c r="YB239" s="78"/>
      <c r="YC239" s="78"/>
      <c r="YD239" s="78"/>
      <c r="YE239" s="78"/>
      <c r="YF239" s="78"/>
      <c r="YG239" s="78"/>
      <c r="YH239" s="78"/>
      <c r="YI239" s="78"/>
      <c r="YJ239" s="78"/>
      <c r="YK239" s="78"/>
      <c r="YL239" s="78"/>
      <c r="YM239" s="78"/>
      <c r="YN239" s="78"/>
      <c r="YO239" s="78"/>
      <c r="YP239" s="78"/>
      <c r="YQ239" s="78"/>
      <c r="YR239" s="78"/>
      <c r="YS239" s="78"/>
      <c r="YT239" s="78"/>
      <c r="YU239" s="78"/>
      <c r="YV239" s="78"/>
      <c r="YW239" s="78"/>
      <c r="YX239" s="78"/>
      <c r="YY239" s="78"/>
      <c r="YZ239" s="78"/>
      <c r="ZA239" s="78"/>
      <c r="ZB239" s="78"/>
      <c r="ZC239" s="78"/>
      <c r="ZD239" s="78"/>
      <c r="ZE239" s="78"/>
      <c r="ZF239" s="78"/>
      <c r="ZG239" s="78"/>
      <c r="ZH239" s="78"/>
      <c r="ZI239" s="78"/>
      <c r="ZJ239" s="78"/>
      <c r="ZK239" s="78"/>
      <c r="ZL239" s="78"/>
      <c r="ZM239" s="78"/>
      <c r="ZN239" s="78"/>
      <c r="ZO239" s="78"/>
      <c r="ZP239" s="78"/>
      <c r="ZQ239" s="78"/>
      <c r="ZR239" s="78"/>
      <c r="ZS239" s="78"/>
      <c r="ZT239" s="78"/>
      <c r="ZU239" s="78"/>
      <c r="ZV239" s="78"/>
      <c r="ZW239" s="78"/>
      <c r="ZX239" s="78"/>
      <c r="ZY239" s="78"/>
      <c r="ZZ239" s="78"/>
      <c r="AAA239" s="78"/>
      <c r="AAB239" s="78"/>
      <c r="AAC239" s="78"/>
      <c r="AAD239" s="78"/>
      <c r="AAE239" s="78"/>
      <c r="AAF239" s="78"/>
      <c r="AAG239" s="78"/>
      <c r="AAH239" s="78"/>
      <c r="AAI239" s="78"/>
      <c r="AAJ239" s="78"/>
      <c r="AAK239" s="78"/>
      <c r="AAL239" s="78"/>
      <c r="AAM239" s="78"/>
      <c r="AAN239" s="78"/>
      <c r="AAO239" s="78"/>
      <c r="AAP239" s="78"/>
      <c r="AAQ239" s="78"/>
      <c r="AAR239" s="78"/>
      <c r="AAS239" s="78"/>
      <c r="AAT239" s="78"/>
      <c r="AAU239" s="78"/>
      <c r="AAV239" s="78"/>
      <c r="AAW239" s="78"/>
      <c r="AAX239" s="78"/>
      <c r="AAY239" s="78"/>
      <c r="AAZ239" s="78"/>
      <c r="ABA239" s="78"/>
      <c r="ABB239" s="78"/>
      <c r="ABC239" s="78"/>
      <c r="ABD239" s="78"/>
      <c r="ABE239" s="78"/>
      <c r="ABF239" s="78"/>
      <c r="ABG239" s="78"/>
      <c r="ABH239" s="78"/>
      <c r="ABI239" s="78"/>
      <c r="ABJ239" s="78"/>
      <c r="ABK239" s="78"/>
      <c r="ABL239" s="78"/>
      <c r="ABM239" s="78"/>
      <c r="ABN239" s="78"/>
      <c r="ABO239" s="78"/>
      <c r="ABP239" s="78"/>
      <c r="ABQ239" s="78"/>
      <c r="ABR239" s="78"/>
      <c r="ABS239" s="78"/>
      <c r="ABT239" s="78"/>
      <c r="ABU239" s="78"/>
      <c r="ABV239" s="78"/>
      <c r="ABW239" s="78"/>
      <c r="ABX239" s="78"/>
      <c r="ABY239" s="78"/>
      <c r="ABZ239" s="78"/>
      <c r="ACA239" s="78"/>
      <c r="ACB239" s="78"/>
      <c r="ACC239" s="78"/>
      <c r="ACD239" s="78"/>
      <c r="ACE239" s="78"/>
      <c r="ACF239" s="78"/>
      <c r="ACG239" s="78"/>
      <c r="ACH239" s="78"/>
      <c r="ACI239" s="78"/>
      <c r="ACJ239" s="78"/>
      <c r="ACK239" s="78"/>
      <c r="ACL239" s="78"/>
      <c r="ACM239" s="78"/>
      <c r="ACN239" s="78"/>
      <c r="ACO239" s="78"/>
      <c r="ACP239" s="78"/>
      <c r="ACQ239" s="78"/>
      <c r="ACR239" s="78"/>
      <c r="ACS239" s="78"/>
      <c r="ACT239" s="78"/>
      <c r="ACU239" s="78"/>
      <c r="ACV239" s="78"/>
      <c r="ACW239" s="78"/>
      <c r="ACX239" s="78"/>
      <c r="ACY239" s="78"/>
      <c r="ACZ239" s="78"/>
      <c r="ADA239" s="78"/>
      <c r="ADB239" s="78"/>
      <c r="ADC239" s="78"/>
      <c r="ADD239" s="78"/>
      <c r="ADE239" s="78"/>
      <c r="ADF239" s="78"/>
      <c r="ADG239" s="78"/>
      <c r="ADH239" s="78"/>
      <c r="ADI239" s="78"/>
      <c r="ADJ239" s="78"/>
      <c r="ADK239" s="78"/>
      <c r="ADL239" s="78"/>
      <c r="ADM239" s="78"/>
      <c r="ADN239" s="78"/>
      <c r="ADO239" s="78"/>
      <c r="ADP239" s="78"/>
      <c r="ADQ239" s="78"/>
      <c r="ADR239" s="78"/>
      <c r="ADS239" s="78"/>
      <c r="ADT239" s="78"/>
      <c r="ADU239" s="78"/>
      <c r="ADV239" s="78"/>
      <c r="ADW239" s="78"/>
      <c r="ADX239" s="78"/>
      <c r="ADY239" s="78"/>
      <c r="ADZ239" s="78"/>
      <c r="AEA239" s="78"/>
      <c r="AEB239" s="78"/>
      <c r="AEC239" s="78"/>
      <c r="AED239" s="78"/>
      <c r="AEE239" s="78"/>
      <c r="AEF239" s="78"/>
      <c r="AEG239" s="78"/>
      <c r="AEH239" s="78"/>
      <c r="AEI239" s="78"/>
      <c r="AEJ239" s="78"/>
      <c r="AEK239" s="78"/>
      <c r="AEL239" s="78"/>
      <c r="AEM239" s="78"/>
      <c r="AEN239" s="78"/>
      <c r="AEO239" s="78"/>
      <c r="AEP239" s="78"/>
      <c r="AEQ239" s="78"/>
      <c r="AER239" s="78"/>
      <c r="AES239" s="78"/>
      <c r="AET239" s="78"/>
      <c r="AEU239" s="78"/>
      <c r="AEV239" s="78"/>
      <c r="AEW239" s="78"/>
      <c r="AEX239" s="78"/>
      <c r="AEY239" s="78"/>
      <c r="AEZ239" s="78"/>
      <c r="AFA239" s="78"/>
      <c r="AFB239" s="78"/>
      <c r="AFC239" s="78"/>
      <c r="AFD239" s="78"/>
      <c r="AFE239" s="78"/>
      <c r="AFF239" s="78"/>
      <c r="AFG239" s="78"/>
      <c r="AFH239" s="78"/>
      <c r="AFI239" s="78"/>
      <c r="AFJ239" s="78"/>
      <c r="AFK239" s="78"/>
      <c r="AFL239" s="78"/>
      <c r="AFM239" s="78"/>
      <c r="AFN239" s="78"/>
      <c r="AFO239" s="78"/>
      <c r="AFP239" s="78"/>
      <c r="AFQ239" s="78"/>
      <c r="AFR239" s="78"/>
      <c r="AFS239" s="78"/>
      <c r="AFT239" s="78"/>
      <c r="AFU239" s="78"/>
      <c r="AFV239" s="78"/>
      <c r="AFW239" s="78"/>
      <c r="AFX239" s="78"/>
      <c r="AFY239" s="78"/>
      <c r="AFZ239" s="78"/>
      <c r="AGA239" s="78"/>
      <c r="AGB239" s="78"/>
      <c r="AGC239" s="78"/>
      <c r="AGD239" s="78"/>
      <c r="AGE239" s="78"/>
      <c r="AGF239" s="78"/>
      <c r="AGG239" s="78"/>
      <c r="AGH239" s="78"/>
      <c r="AGI239" s="78"/>
      <c r="AGJ239" s="78"/>
      <c r="AGK239" s="78"/>
      <c r="AGL239" s="78"/>
      <c r="AGM239" s="78"/>
      <c r="AGN239" s="78"/>
      <c r="AGO239" s="78"/>
      <c r="AGP239" s="78"/>
      <c r="AGQ239" s="78"/>
      <c r="AGR239" s="78"/>
      <c r="AGS239" s="78"/>
      <c r="AGT239" s="78"/>
      <c r="AGU239" s="78"/>
      <c r="AGV239" s="78"/>
      <c r="AGW239" s="78"/>
      <c r="AGX239" s="78"/>
      <c r="AGY239" s="78"/>
      <c r="AGZ239" s="78"/>
      <c r="AHA239" s="78"/>
      <c r="AHB239" s="78"/>
      <c r="AHC239" s="78"/>
      <c r="AHD239" s="78"/>
      <c r="AHE239" s="78"/>
      <c r="AHF239" s="78"/>
      <c r="AHG239" s="78"/>
      <c r="AHH239" s="78"/>
      <c r="AHI239" s="78"/>
      <c r="AHJ239" s="78"/>
      <c r="AHK239" s="78"/>
      <c r="AHL239" s="78"/>
      <c r="AHM239" s="78"/>
      <c r="AHN239" s="78"/>
      <c r="AHO239" s="78"/>
      <c r="AHP239" s="78"/>
      <c r="AHQ239" s="78"/>
      <c r="AHR239" s="78"/>
      <c r="AHS239" s="78"/>
      <c r="AHT239" s="78"/>
      <c r="AHU239" s="78"/>
      <c r="AHV239" s="78"/>
      <c r="AHW239" s="78"/>
      <c r="AHX239" s="78"/>
      <c r="AHY239" s="78"/>
      <c r="AHZ239" s="78"/>
      <c r="AIA239" s="78"/>
      <c r="AIB239" s="78"/>
      <c r="AIC239" s="78"/>
      <c r="AID239" s="78"/>
      <c r="AIE239" s="78"/>
      <c r="AIF239" s="78"/>
      <c r="AIG239" s="78"/>
      <c r="AIH239" s="78"/>
      <c r="AII239" s="78"/>
      <c r="AIJ239" s="78"/>
      <c r="AIK239" s="78"/>
      <c r="AIL239" s="78"/>
      <c r="AIM239" s="78"/>
      <c r="AIN239" s="78"/>
      <c r="AIO239" s="78"/>
      <c r="AIP239" s="78"/>
      <c r="AIQ239" s="78"/>
      <c r="AIR239" s="78"/>
      <c r="AIS239" s="78"/>
      <c r="AIT239" s="78"/>
      <c r="AIU239" s="78"/>
      <c r="AIV239" s="78"/>
      <c r="AIW239" s="78"/>
      <c r="AIX239" s="78"/>
      <c r="AIY239" s="78"/>
      <c r="AIZ239" s="78"/>
      <c r="AJA239" s="78"/>
      <c r="AJB239" s="78"/>
      <c r="AJC239" s="78"/>
      <c r="AJD239" s="78"/>
      <c r="AJE239" s="78"/>
      <c r="AJF239" s="78"/>
      <c r="AJG239" s="78"/>
      <c r="AJH239" s="78"/>
      <c r="AJI239" s="78"/>
      <c r="AJJ239" s="78"/>
      <c r="AJK239" s="78"/>
      <c r="AJL239" s="78"/>
      <c r="AJM239" s="78"/>
      <c r="AJN239" s="78"/>
      <c r="AJO239" s="78"/>
      <c r="AJP239" s="78"/>
      <c r="AJQ239" s="78"/>
      <c r="AJR239" s="78"/>
      <c r="AJS239" s="78"/>
      <c r="AJT239" s="78"/>
      <c r="AJU239" s="78"/>
      <c r="AJV239" s="78"/>
      <c r="AJW239" s="78"/>
      <c r="AJX239" s="78"/>
      <c r="AJY239" s="78"/>
      <c r="AJZ239" s="78"/>
      <c r="AKA239" s="78"/>
      <c r="AKB239" s="78"/>
      <c r="AKC239" s="78"/>
      <c r="AKD239" s="78"/>
      <c r="AKE239" s="78"/>
      <c r="AKF239" s="78"/>
      <c r="AKG239" s="78"/>
      <c r="AKH239" s="78"/>
      <c r="AKI239" s="78"/>
      <c r="AKJ239" s="78"/>
      <c r="AKK239" s="78"/>
      <c r="AKL239" s="78"/>
      <c r="AKM239" s="78"/>
      <c r="AKN239" s="78"/>
      <c r="AKO239" s="78"/>
      <c r="AKP239" s="78"/>
      <c r="AKQ239" s="78"/>
      <c r="AKR239" s="78"/>
      <c r="AKS239" s="78"/>
      <c r="AKT239" s="78"/>
      <c r="AKU239" s="78"/>
      <c r="AKV239" s="78"/>
      <c r="AKW239" s="78"/>
      <c r="AKX239" s="78"/>
      <c r="AKY239" s="78"/>
      <c r="AKZ239" s="78"/>
      <c r="ALA239" s="78"/>
      <c r="ALB239" s="78"/>
      <c r="ALC239" s="78"/>
      <c r="ALD239" s="78"/>
      <c r="ALE239" s="78"/>
      <c r="ALF239" s="78"/>
      <c r="ALG239" s="78"/>
      <c r="ALH239" s="78"/>
      <c r="ALI239" s="78"/>
      <c r="ALJ239" s="78"/>
      <c r="ALK239" s="78"/>
      <c r="ALL239" s="78"/>
      <c r="ALM239" s="78"/>
      <c r="ALN239" s="78"/>
      <c r="ALO239" s="78"/>
      <c r="ALP239" s="78"/>
      <c r="ALQ239" s="78"/>
      <c r="ALR239" s="78"/>
      <c r="ALS239" s="78"/>
      <c r="ALT239" s="78"/>
      <c r="ALU239" s="78"/>
      <c r="ALV239" s="78"/>
      <c r="ALW239" s="78"/>
      <c r="ALX239" s="78"/>
      <c r="ALY239" s="78"/>
      <c r="ALZ239" s="78"/>
      <c r="AMA239" s="78"/>
      <c r="AMB239" s="78"/>
      <c r="AMC239" s="78"/>
      <c r="AMD239" s="78"/>
      <c r="AME239" s="78"/>
      <c r="AMF239" s="78"/>
      <c r="AMG239" s="78"/>
      <c r="AMH239" s="78"/>
      <c r="AMI239" s="78"/>
      <c r="AMJ239" s="78"/>
    </row>
    <row r="240" spans="1:1024" s="80" customFormat="1" ht="25.5" outlineLevel="1" x14ac:dyDescent="0.2">
      <c r="A240" s="272" t="s">
        <v>964</v>
      </c>
      <c r="B240" s="224" t="s">
        <v>1046</v>
      </c>
      <c r="C240" s="224" t="s">
        <v>14</v>
      </c>
      <c r="D240" s="228" t="s">
        <v>1045</v>
      </c>
      <c r="E240" s="81" t="s">
        <v>196</v>
      </c>
      <c r="F240" s="82">
        <v>24.96</v>
      </c>
      <c r="G240" s="538">
        <v>0</v>
      </c>
      <c r="H240" s="83">
        <f t="shared" ref="H240" si="61">(G240*0.2223)+G240</f>
        <v>0</v>
      </c>
      <c r="I240" s="199">
        <f t="shared" ref="I240" si="62">(F240*H240)</f>
        <v>0</v>
      </c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  <c r="FO240" s="78"/>
      <c r="FP240" s="78"/>
      <c r="FQ240" s="78"/>
      <c r="FR240" s="78"/>
      <c r="FS240" s="78"/>
      <c r="FT240" s="78"/>
      <c r="FU240" s="78"/>
      <c r="FV240" s="78"/>
      <c r="FW240" s="78"/>
      <c r="FX240" s="78"/>
      <c r="FY240" s="78"/>
      <c r="FZ240" s="78"/>
      <c r="GA240" s="78"/>
      <c r="GB240" s="78"/>
      <c r="GC240" s="78"/>
      <c r="GD240" s="78"/>
      <c r="GE240" s="78"/>
      <c r="GF240" s="78"/>
      <c r="GG240" s="78"/>
      <c r="GH240" s="78"/>
      <c r="GI240" s="78"/>
      <c r="GJ240" s="78"/>
      <c r="GK240" s="78"/>
      <c r="GL240" s="78"/>
      <c r="GM240" s="78"/>
      <c r="GN240" s="78"/>
      <c r="GO240" s="78"/>
      <c r="GP240" s="78"/>
      <c r="GQ240" s="78"/>
      <c r="GR240" s="78"/>
      <c r="GS240" s="78"/>
      <c r="GT240" s="78"/>
      <c r="GU240" s="78"/>
      <c r="GV240" s="78"/>
      <c r="GW240" s="78"/>
      <c r="GX240" s="78"/>
      <c r="GY240" s="78"/>
      <c r="GZ240" s="78"/>
      <c r="HA240" s="78"/>
      <c r="HB240" s="78"/>
      <c r="HC240" s="78"/>
      <c r="HD240" s="78"/>
      <c r="HE240" s="78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78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78"/>
      <c r="IK240" s="78"/>
      <c r="IL240" s="78"/>
      <c r="IM240" s="78"/>
      <c r="IN240" s="78"/>
      <c r="IO240" s="78"/>
      <c r="IP240" s="78"/>
      <c r="IQ240" s="78"/>
      <c r="IR240" s="78"/>
      <c r="IS240" s="78"/>
      <c r="IT240" s="78"/>
      <c r="IU240" s="78"/>
      <c r="IV240" s="78"/>
      <c r="IW240" s="78"/>
      <c r="IX240" s="78"/>
      <c r="IY240" s="78"/>
      <c r="IZ240" s="78"/>
      <c r="JA240" s="78"/>
      <c r="JB240" s="78"/>
      <c r="JC240" s="78"/>
      <c r="JD240" s="78"/>
      <c r="JE240" s="78"/>
      <c r="JF240" s="78"/>
      <c r="JG240" s="78"/>
      <c r="JH240" s="78"/>
      <c r="JI240" s="78"/>
      <c r="JJ240" s="78"/>
      <c r="JK240" s="78"/>
      <c r="JL240" s="78"/>
      <c r="JM240" s="78"/>
      <c r="JN240" s="78"/>
      <c r="JO240" s="78"/>
      <c r="JP240" s="78"/>
      <c r="JQ240" s="78"/>
      <c r="JR240" s="78"/>
      <c r="JS240" s="78"/>
      <c r="JT240" s="78"/>
      <c r="JU240" s="78"/>
      <c r="JV240" s="78"/>
      <c r="JW240" s="78"/>
      <c r="JX240" s="78"/>
      <c r="JY240" s="78"/>
      <c r="JZ240" s="78"/>
      <c r="KA240" s="78"/>
      <c r="KB240" s="78"/>
      <c r="KC240" s="78"/>
      <c r="KD240" s="78"/>
      <c r="KE240" s="78"/>
      <c r="KF240" s="78"/>
      <c r="KG240" s="78"/>
      <c r="KH240" s="78"/>
      <c r="KI240" s="78"/>
      <c r="KJ240" s="78"/>
      <c r="KK240" s="78"/>
      <c r="KL240" s="78"/>
      <c r="KM240" s="78"/>
      <c r="KN240" s="78"/>
      <c r="KO240" s="78"/>
      <c r="KP240" s="78"/>
      <c r="KQ240" s="78"/>
      <c r="KR240" s="78"/>
      <c r="KS240" s="78"/>
      <c r="KT240" s="78"/>
      <c r="KU240" s="78"/>
      <c r="KV240" s="78"/>
      <c r="KW240" s="78"/>
      <c r="KX240" s="78"/>
      <c r="KY240" s="78"/>
      <c r="KZ240" s="78"/>
      <c r="LA240" s="78"/>
      <c r="LB240" s="78"/>
      <c r="LC240" s="78"/>
      <c r="LD240" s="78"/>
      <c r="LE240" s="78"/>
      <c r="LF240" s="78"/>
      <c r="LG240" s="78"/>
      <c r="LH240" s="78"/>
      <c r="LI240" s="78"/>
      <c r="LJ240" s="78"/>
      <c r="LK240" s="78"/>
      <c r="LL240" s="78"/>
      <c r="LM240" s="78"/>
      <c r="LN240" s="78"/>
      <c r="LO240" s="78"/>
      <c r="LP240" s="78"/>
      <c r="LQ240" s="78"/>
      <c r="LR240" s="78"/>
      <c r="LS240" s="78"/>
      <c r="LT240" s="78"/>
      <c r="LU240" s="78"/>
      <c r="LV240" s="78"/>
      <c r="LW240" s="78"/>
      <c r="LX240" s="78"/>
      <c r="LY240" s="78"/>
      <c r="LZ240" s="78"/>
      <c r="MA240" s="78"/>
      <c r="MB240" s="78"/>
      <c r="MC240" s="78"/>
      <c r="MD240" s="78"/>
      <c r="ME240" s="78"/>
      <c r="MF240" s="78"/>
      <c r="MG240" s="78"/>
      <c r="MH240" s="78"/>
      <c r="MI240" s="78"/>
      <c r="MJ240" s="78"/>
      <c r="MK240" s="78"/>
      <c r="ML240" s="78"/>
      <c r="MM240" s="78"/>
      <c r="MN240" s="78"/>
      <c r="MO240" s="78"/>
      <c r="MP240" s="78"/>
      <c r="MQ240" s="78"/>
      <c r="MR240" s="78"/>
      <c r="MS240" s="78"/>
      <c r="MT240" s="78"/>
      <c r="MU240" s="78"/>
      <c r="MV240" s="78"/>
      <c r="MW240" s="78"/>
      <c r="MX240" s="78"/>
      <c r="MY240" s="78"/>
      <c r="MZ240" s="78"/>
      <c r="NA240" s="78"/>
      <c r="NB240" s="78"/>
      <c r="NC240" s="78"/>
      <c r="ND240" s="78"/>
      <c r="NE240" s="78"/>
      <c r="NF240" s="78"/>
      <c r="NG240" s="78"/>
      <c r="NH240" s="78"/>
      <c r="NI240" s="78"/>
      <c r="NJ240" s="78"/>
      <c r="NK240" s="78"/>
      <c r="NL240" s="78"/>
      <c r="NM240" s="78"/>
      <c r="NN240" s="78"/>
      <c r="NO240" s="78"/>
      <c r="NP240" s="78"/>
      <c r="NQ240" s="78"/>
      <c r="NR240" s="78"/>
      <c r="NS240" s="78"/>
      <c r="NT240" s="78"/>
      <c r="NU240" s="78"/>
      <c r="NV240" s="78"/>
      <c r="NW240" s="78"/>
      <c r="NX240" s="78"/>
      <c r="NY240" s="78"/>
      <c r="NZ240" s="78"/>
      <c r="OA240" s="78"/>
      <c r="OB240" s="78"/>
      <c r="OC240" s="78"/>
      <c r="OD240" s="78"/>
      <c r="OE240" s="78"/>
      <c r="OF240" s="78"/>
      <c r="OG240" s="78"/>
      <c r="OH240" s="78"/>
      <c r="OI240" s="78"/>
      <c r="OJ240" s="78"/>
      <c r="OK240" s="78"/>
      <c r="OL240" s="78"/>
      <c r="OM240" s="78"/>
      <c r="ON240" s="78"/>
      <c r="OO240" s="78"/>
      <c r="OP240" s="78"/>
      <c r="OQ240" s="78"/>
      <c r="OR240" s="78"/>
      <c r="OS240" s="78"/>
      <c r="OT240" s="78"/>
      <c r="OU240" s="78"/>
      <c r="OV240" s="78"/>
      <c r="OW240" s="78"/>
      <c r="OX240" s="78"/>
      <c r="OY240" s="78"/>
      <c r="OZ240" s="78"/>
      <c r="PA240" s="78"/>
      <c r="PB240" s="78"/>
      <c r="PC240" s="78"/>
      <c r="PD240" s="78"/>
      <c r="PE240" s="78"/>
      <c r="PF240" s="78"/>
      <c r="PG240" s="78"/>
      <c r="PH240" s="78"/>
      <c r="PI240" s="78"/>
      <c r="PJ240" s="78"/>
      <c r="PK240" s="78"/>
      <c r="PL240" s="78"/>
      <c r="PM240" s="78"/>
      <c r="PN240" s="78"/>
      <c r="PO240" s="78"/>
      <c r="PP240" s="78"/>
      <c r="PQ240" s="78"/>
      <c r="PR240" s="78"/>
      <c r="PS240" s="78"/>
      <c r="PT240" s="78"/>
      <c r="PU240" s="78"/>
      <c r="PV240" s="78"/>
      <c r="PW240" s="78"/>
      <c r="PX240" s="78"/>
      <c r="PY240" s="78"/>
      <c r="PZ240" s="78"/>
      <c r="QA240" s="78"/>
      <c r="QB240" s="78"/>
      <c r="QC240" s="78"/>
      <c r="QD240" s="78"/>
      <c r="QE240" s="78"/>
      <c r="QF240" s="78"/>
      <c r="QG240" s="78"/>
      <c r="QH240" s="78"/>
      <c r="QI240" s="78"/>
      <c r="QJ240" s="78"/>
      <c r="QK240" s="78"/>
      <c r="QL240" s="78"/>
      <c r="QM240" s="78"/>
      <c r="QN240" s="78"/>
      <c r="QO240" s="78"/>
      <c r="QP240" s="78"/>
      <c r="QQ240" s="78"/>
      <c r="QR240" s="78"/>
      <c r="QS240" s="78"/>
      <c r="QT240" s="78"/>
      <c r="QU240" s="78"/>
      <c r="QV240" s="78"/>
      <c r="QW240" s="78"/>
      <c r="QX240" s="78"/>
      <c r="QY240" s="78"/>
      <c r="QZ240" s="78"/>
      <c r="RA240" s="78"/>
      <c r="RB240" s="78"/>
      <c r="RC240" s="78"/>
      <c r="RD240" s="78"/>
      <c r="RE240" s="78"/>
      <c r="RF240" s="78"/>
      <c r="RG240" s="78"/>
      <c r="RH240" s="78"/>
      <c r="RI240" s="78"/>
      <c r="RJ240" s="78"/>
      <c r="RK240" s="78"/>
      <c r="RL240" s="78"/>
      <c r="RM240" s="78"/>
      <c r="RN240" s="78"/>
      <c r="RO240" s="78"/>
      <c r="RP240" s="78"/>
      <c r="RQ240" s="78"/>
      <c r="RR240" s="78"/>
      <c r="RS240" s="78"/>
      <c r="RT240" s="78"/>
      <c r="RU240" s="78"/>
      <c r="RV240" s="78"/>
      <c r="RW240" s="78"/>
      <c r="RX240" s="78"/>
      <c r="RY240" s="78"/>
      <c r="RZ240" s="78"/>
      <c r="SA240" s="78"/>
      <c r="SB240" s="78"/>
      <c r="SC240" s="78"/>
      <c r="SD240" s="78"/>
      <c r="SE240" s="78"/>
      <c r="SF240" s="78"/>
      <c r="SG240" s="78"/>
      <c r="SH240" s="78"/>
      <c r="SI240" s="78"/>
      <c r="SJ240" s="78"/>
      <c r="SK240" s="78"/>
      <c r="SL240" s="78"/>
      <c r="SM240" s="78"/>
      <c r="SN240" s="78"/>
      <c r="SO240" s="78"/>
      <c r="SP240" s="78"/>
      <c r="SQ240" s="78"/>
      <c r="SR240" s="78"/>
      <c r="SS240" s="78"/>
      <c r="ST240" s="78"/>
      <c r="SU240" s="78"/>
      <c r="SV240" s="78"/>
      <c r="SW240" s="78"/>
      <c r="SX240" s="78"/>
      <c r="SY240" s="78"/>
      <c r="SZ240" s="78"/>
      <c r="TA240" s="78"/>
      <c r="TB240" s="78"/>
      <c r="TC240" s="78"/>
      <c r="TD240" s="78"/>
      <c r="TE240" s="78"/>
      <c r="TF240" s="78"/>
      <c r="TG240" s="78"/>
      <c r="TH240" s="78"/>
      <c r="TI240" s="78"/>
      <c r="TJ240" s="78"/>
      <c r="TK240" s="78"/>
      <c r="TL240" s="78"/>
      <c r="TM240" s="78"/>
      <c r="TN240" s="78"/>
      <c r="TO240" s="78"/>
      <c r="TP240" s="78"/>
      <c r="TQ240" s="78"/>
      <c r="TR240" s="78"/>
      <c r="TS240" s="78"/>
      <c r="TT240" s="78"/>
      <c r="TU240" s="78"/>
      <c r="TV240" s="78"/>
      <c r="TW240" s="78"/>
      <c r="TX240" s="78"/>
      <c r="TY240" s="78"/>
      <c r="TZ240" s="78"/>
      <c r="UA240" s="78"/>
      <c r="UB240" s="78"/>
      <c r="UC240" s="78"/>
      <c r="UD240" s="78"/>
      <c r="UE240" s="78"/>
      <c r="UF240" s="78"/>
      <c r="UG240" s="78"/>
      <c r="UH240" s="78"/>
      <c r="UI240" s="78"/>
      <c r="UJ240" s="78"/>
      <c r="UK240" s="78"/>
      <c r="UL240" s="78"/>
      <c r="UM240" s="78"/>
      <c r="UN240" s="78"/>
      <c r="UO240" s="78"/>
      <c r="UP240" s="78"/>
      <c r="UQ240" s="78"/>
      <c r="UR240" s="78"/>
      <c r="US240" s="78"/>
      <c r="UT240" s="78"/>
      <c r="UU240" s="78"/>
      <c r="UV240" s="78"/>
      <c r="UW240" s="78"/>
      <c r="UX240" s="78"/>
      <c r="UY240" s="78"/>
      <c r="UZ240" s="78"/>
      <c r="VA240" s="78"/>
      <c r="VB240" s="78"/>
      <c r="VC240" s="78"/>
      <c r="VD240" s="78"/>
      <c r="VE240" s="78"/>
      <c r="VF240" s="78"/>
      <c r="VG240" s="78"/>
      <c r="VH240" s="78"/>
      <c r="VI240" s="78"/>
      <c r="VJ240" s="78"/>
      <c r="VK240" s="78"/>
      <c r="VL240" s="78"/>
      <c r="VM240" s="78"/>
      <c r="VN240" s="78"/>
      <c r="VO240" s="78"/>
      <c r="VP240" s="78"/>
      <c r="VQ240" s="78"/>
      <c r="VR240" s="78"/>
      <c r="VS240" s="78"/>
      <c r="VT240" s="78"/>
      <c r="VU240" s="78"/>
      <c r="VV240" s="78"/>
      <c r="VW240" s="78"/>
      <c r="VX240" s="78"/>
      <c r="VY240" s="78"/>
      <c r="VZ240" s="78"/>
      <c r="WA240" s="78"/>
      <c r="WB240" s="78"/>
      <c r="WC240" s="78"/>
      <c r="WD240" s="78"/>
      <c r="WE240" s="78"/>
      <c r="WF240" s="78"/>
      <c r="WG240" s="78"/>
      <c r="WH240" s="78"/>
      <c r="WI240" s="78"/>
      <c r="WJ240" s="78"/>
      <c r="WK240" s="78"/>
      <c r="WL240" s="78"/>
      <c r="WM240" s="78"/>
      <c r="WN240" s="78"/>
      <c r="WO240" s="78"/>
      <c r="WP240" s="78"/>
      <c r="WQ240" s="78"/>
      <c r="WR240" s="78"/>
      <c r="WS240" s="78"/>
      <c r="WT240" s="78"/>
      <c r="WU240" s="78"/>
      <c r="WV240" s="78"/>
      <c r="WW240" s="78"/>
      <c r="WX240" s="78"/>
      <c r="WY240" s="78"/>
      <c r="WZ240" s="78"/>
      <c r="XA240" s="78"/>
      <c r="XB240" s="78"/>
      <c r="XC240" s="78"/>
      <c r="XD240" s="78"/>
      <c r="XE240" s="78"/>
      <c r="XF240" s="78"/>
      <c r="XG240" s="78"/>
      <c r="XH240" s="78"/>
      <c r="XI240" s="78"/>
      <c r="XJ240" s="78"/>
      <c r="XK240" s="78"/>
      <c r="XL240" s="78"/>
      <c r="XM240" s="78"/>
      <c r="XN240" s="78"/>
      <c r="XO240" s="78"/>
      <c r="XP240" s="78"/>
      <c r="XQ240" s="78"/>
      <c r="XR240" s="78"/>
      <c r="XS240" s="78"/>
      <c r="XT240" s="78"/>
      <c r="XU240" s="78"/>
      <c r="XV240" s="78"/>
      <c r="XW240" s="78"/>
      <c r="XX240" s="78"/>
      <c r="XY240" s="78"/>
      <c r="XZ240" s="78"/>
      <c r="YA240" s="78"/>
      <c r="YB240" s="78"/>
      <c r="YC240" s="78"/>
      <c r="YD240" s="78"/>
      <c r="YE240" s="78"/>
      <c r="YF240" s="78"/>
      <c r="YG240" s="78"/>
      <c r="YH240" s="78"/>
      <c r="YI240" s="78"/>
      <c r="YJ240" s="78"/>
      <c r="YK240" s="78"/>
      <c r="YL240" s="78"/>
      <c r="YM240" s="78"/>
      <c r="YN240" s="78"/>
      <c r="YO240" s="78"/>
      <c r="YP240" s="78"/>
      <c r="YQ240" s="78"/>
      <c r="YR240" s="78"/>
      <c r="YS240" s="78"/>
      <c r="YT240" s="78"/>
      <c r="YU240" s="78"/>
      <c r="YV240" s="78"/>
      <c r="YW240" s="78"/>
      <c r="YX240" s="78"/>
      <c r="YY240" s="78"/>
      <c r="YZ240" s="78"/>
      <c r="ZA240" s="78"/>
      <c r="ZB240" s="78"/>
      <c r="ZC240" s="78"/>
      <c r="ZD240" s="78"/>
      <c r="ZE240" s="78"/>
      <c r="ZF240" s="78"/>
      <c r="ZG240" s="78"/>
      <c r="ZH240" s="78"/>
      <c r="ZI240" s="78"/>
      <c r="ZJ240" s="78"/>
      <c r="ZK240" s="78"/>
      <c r="ZL240" s="78"/>
      <c r="ZM240" s="78"/>
      <c r="ZN240" s="78"/>
      <c r="ZO240" s="78"/>
      <c r="ZP240" s="78"/>
      <c r="ZQ240" s="78"/>
      <c r="ZR240" s="78"/>
      <c r="ZS240" s="78"/>
      <c r="ZT240" s="78"/>
      <c r="ZU240" s="78"/>
      <c r="ZV240" s="78"/>
      <c r="ZW240" s="78"/>
      <c r="ZX240" s="78"/>
      <c r="ZY240" s="78"/>
      <c r="ZZ240" s="78"/>
      <c r="AAA240" s="78"/>
      <c r="AAB240" s="78"/>
      <c r="AAC240" s="78"/>
      <c r="AAD240" s="78"/>
      <c r="AAE240" s="78"/>
      <c r="AAF240" s="78"/>
      <c r="AAG240" s="78"/>
      <c r="AAH240" s="78"/>
      <c r="AAI240" s="78"/>
      <c r="AAJ240" s="78"/>
      <c r="AAK240" s="78"/>
      <c r="AAL240" s="78"/>
      <c r="AAM240" s="78"/>
      <c r="AAN240" s="78"/>
      <c r="AAO240" s="78"/>
      <c r="AAP240" s="78"/>
      <c r="AAQ240" s="78"/>
      <c r="AAR240" s="78"/>
      <c r="AAS240" s="78"/>
      <c r="AAT240" s="78"/>
      <c r="AAU240" s="78"/>
      <c r="AAV240" s="78"/>
      <c r="AAW240" s="78"/>
      <c r="AAX240" s="78"/>
      <c r="AAY240" s="78"/>
      <c r="AAZ240" s="78"/>
      <c r="ABA240" s="78"/>
      <c r="ABB240" s="78"/>
      <c r="ABC240" s="78"/>
      <c r="ABD240" s="78"/>
      <c r="ABE240" s="78"/>
      <c r="ABF240" s="78"/>
      <c r="ABG240" s="78"/>
      <c r="ABH240" s="78"/>
      <c r="ABI240" s="78"/>
      <c r="ABJ240" s="78"/>
      <c r="ABK240" s="78"/>
      <c r="ABL240" s="78"/>
      <c r="ABM240" s="78"/>
      <c r="ABN240" s="78"/>
      <c r="ABO240" s="78"/>
      <c r="ABP240" s="78"/>
      <c r="ABQ240" s="78"/>
      <c r="ABR240" s="78"/>
      <c r="ABS240" s="78"/>
      <c r="ABT240" s="78"/>
      <c r="ABU240" s="78"/>
      <c r="ABV240" s="78"/>
      <c r="ABW240" s="78"/>
      <c r="ABX240" s="78"/>
      <c r="ABY240" s="78"/>
      <c r="ABZ240" s="78"/>
      <c r="ACA240" s="78"/>
      <c r="ACB240" s="78"/>
      <c r="ACC240" s="78"/>
      <c r="ACD240" s="78"/>
      <c r="ACE240" s="78"/>
      <c r="ACF240" s="78"/>
      <c r="ACG240" s="78"/>
      <c r="ACH240" s="78"/>
      <c r="ACI240" s="78"/>
      <c r="ACJ240" s="78"/>
      <c r="ACK240" s="78"/>
      <c r="ACL240" s="78"/>
      <c r="ACM240" s="78"/>
      <c r="ACN240" s="78"/>
      <c r="ACO240" s="78"/>
      <c r="ACP240" s="78"/>
      <c r="ACQ240" s="78"/>
      <c r="ACR240" s="78"/>
      <c r="ACS240" s="78"/>
      <c r="ACT240" s="78"/>
      <c r="ACU240" s="78"/>
      <c r="ACV240" s="78"/>
      <c r="ACW240" s="78"/>
      <c r="ACX240" s="78"/>
      <c r="ACY240" s="78"/>
      <c r="ACZ240" s="78"/>
      <c r="ADA240" s="78"/>
      <c r="ADB240" s="78"/>
      <c r="ADC240" s="78"/>
      <c r="ADD240" s="78"/>
      <c r="ADE240" s="78"/>
      <c r="ADF240" s="78"/>
      <c r="ADG240" s="78"/>
      <c r="ADH240" s="78"/>
      <c r="ADI240" s="78"/>
      <c r="ADJ240" s="78"/>
      <c r="ADK240" s="78"/>
      <c r="ADL240" s="78"/>
      <c r="ADM240" s="78"/>
      <c r="ADN240" s="78"/>
      <c r="ADO240" s="78"/>
      <c r="ADP240" s="78"/>
      <c r="ADQ240" s="78"/>
      <c r="ADR240" s="78"/>
      <c r="ADS240" s="78"/>
      <c r="ADT240" s="78"/>
      <c r="ADU240" s="78"/>
      <c r="ADV240" s="78"/>
      <c r="ADW240" s="78"/>
      <c r="ADX240" s="78"/>
      <c r="ADY240" s="78"/>
      <c r="ADZ240" s="78"/>
      <c r="AEA240" s="78"/>
      <c r="AEB240" s="78"/>
      <c r="AEC240" s="78"/>
      <c r="AED240" s="78"/>
      <c r="AEE240" s="78"/>
      <c r="AEF240" s="78"/>
      <c r="AEG240" s="78"/>
      <c r="AEH240" s="78"/>
      <c r="AEI240" s="78"/>
      <c r="AEJ240" s="78"/>
      <c r="AEK240" s="78"/>
      <c r="AEL240" s="78"/>
      <c r="AEM240" s="78"/>
      <c r="AEN240" s="78"/>
      <c r="AEO240" s="78"/>
      <c r="AEP240" s="78"/>
      <c r="AEQ240" s="78"/>
      <c r="AER240" s="78"/>
      <c r="AES240" s="78"/>
      <c r="AET240" s="78"/>
      <c r="AEU240" s="78"/>
      <c r="AEV240" s="78"/>
      <c r="AEW240" s="78"/>
      <c r="AEX240" s="78"/>
      <c r="AEY240" s="78"/>
      <c r="AEZ240" s="78"/>
      <c r="AFA240" s="78"/>
      <c r="AFB240" s="78"/>
      <c r="AFC240" s="78"/>
      <c r="AFD240" s="78"/>
      <c r="AFE240" s="78"/>
      <c r="AFF240" s="78"/>
      <c r="AFG240" s="78"/>
      <c r="AFH240" s="78"/>
      <c r="AFI240" s="78"/>
      <c r="AFJ240" s="78"/>
      <c r="AFK240" s="78"/>
      <c r="AFL240" s="78"/>
      <c r="AFM240" s="78"/>
      <c r="AFN240" s="78"/>
      <c r="AFO240" s="78"/>
      <c r="AFP240" s="78"/>
      <c r="AFQ240" s="78"/>
      <c r="AFR240" s="78"/>
      <c r="AFS240" s="78"/>
      <c r="AFT240" s="78"/>
      <c r="AFU240" s="78"/>
      <c r="AFV240" s="78"/>
      <c r="AFW240" s="78"/>
      <c r="AFX240" s="78"/>
      <c r="AFY240" s="78"/>
      <c r="AFZ240" s="78"/>
      <c r="AGA240" s="78"/>
      <c r="AGB240" s="78"/>
      <c r="AGC240" s="78"/>
      <c r="AGD240" s="78"/>
      <c r="AGE240" s="78"/>
      <c r="AGF240" s="78"/>
      <c r="AGG240" s="78"/>
      <c r="AGH240" s="78"/>
      <c r="AGI240" s="78"/>
      <c r="AGJ240" s="78"/>
      <c r="AGK240" s="78"/>
      <c r="AGL240" s="78"/>
      <c r="AGM240" s="78"/>
      <c r="AGN240" s="78"/>
      <c r="AGO240" s="78"/>
      <c r="AGP240" s="78"/>
      <c r="AGQ240" s="78"/>
      <c r="AGR240" s="78"/>
      <c r="AGS240" s="78"/>
      <c r="AGT240" s="78"/>
      <c r="AGU240" s="78"/>
      <c r="AGV240" s="78"/>
      <c r="AGW240" s="78"/>
      <c r="AGX240" s="78"/>
      <c r="AGY240" s="78"/>
      <c r="AGZ240" s="78"/>
      <c r="AHA240" s="78"/>
      <c r="AHB240" s="78"/>
      <c r="AHC240" s="78"/>
      <c r="AHD240" s="78"/>
      <c r="AHE240" s="78"/>
      <c r="AHF240" s="78"/>
      <c r="AHG240" s="78"/>
      <c r="AHH240" s="78"/>
      <c r="AHI240" s="78"/>
      <c r="AHJ240" s="78"/>
      <c r="AHK240" s="78"/>
      <c r="AHL240" s="78"/>
      <c r="AHM240" s="78"/>
      <c r="AHN240" s="78"/>
      <c r="AHO240" s="78"/>
      <c r="AHP240" s="78"/>
      <c r="AHQ240" s="78"/>
      <c r="AHR240" s="78"/>
      <c r="AHS240" s="78"/>
      <c r="AHT240" s="78"/>
      <c r="AHU240" s="78"/>
      <c r="AHV240" s="78"/>
      <c r="AHW240" s="78"/>
      <c r="AHX240" s="78"/>
      <c r="AHY240" s="78"/>
      <c r="AHZ240" s="78"/>
      <c r="AIA240" s="78"/>
      <c r="AIB240" s="78"/>
      <c r="AIC240" s="78"/>
      <c r="AID240" s="78"/>
      <c r="AIE240" s="78"/>
      <c r="AIF240" s="78"/>
      <c r="AIG240" s="78"/>
      <c r="AIH240" s="78"/>
      <c r="AII240" s="78"/>
      <c r="AIJ240" s="78"/>
      <c r="AIK240" s="78"/>
      <c r="AIL240" s="78"/>
      <c r="AIM240" s="78"/>
      <c r="AIN240" s="78"/>
      <c r="AIO240" s="78"/>
      <c r="AIP240" s="78"/>
      <c r="AIQ240" s="78"/>
      <c r="AIR240" s="78"/>
      <c r="AIS240" s="78"/>
      <c r="AIT240" s="78"/>
      <c r="AIU240" s="78"/>
      <c r="AIV240" s="78"/>
      <c r="AIW240" s="78"/>
      <c r="AIX240" s="78"/>
      <c r="AIY240" s="78"/>
      <c r="AIZ240" s="78"/>
      <c r="AJA240" s="78"/>
      <c r="AJB240" s="78"/>
      <c r="AJC240" s="78"/>
      <c r="AJD240" s="78"/>
      <c r="AJE240" s="78"/>
      <c r="AJF240" s="78"/>
      <c r="AJG240" s="78"/>
      <c r="AJH240" s="78"/>
      <c r="AJI240" s="78"/>
      <c r="AJJ240" s="78"/>
      <c r="AJK240" s="78"/>
      <c r="AJL240" s="78"/>
      <c r="AJM240" s="78"/>
      <c r="AJN240" s="78"/>
      <c r="AJO240" s="78"/>
      <c r="AJP240" s="78"/>
      <c r="AJQ240" s="78"/>
      <c r="AJR240" s="78"/>
      <c r="AJS240" s="78"/>
      <c r="AJT240" s="78"/>
      <c r="AJU240" s="78"/>
      <c r="AJV240" s="78"/>
      <c r="AJW240" s="78"/>
      <c r="AJX240" s="78"/>
      <c r="AJY240" s="78"/>
      <c r="AJZ240" s="78"/>
      <c r="AKA240" s="78"/>
      <c r="AKB240" s="78"/>
      <c r="AKC240" s="78"/>
      <c r="AKD240" s="78"/>
      <c r="AKE240" s="78"/>
      <c r="AKF240" s="78"/>
      <c r="AKG240" s="78"/>
      <c r="AKH240" s="78"/>
      <c r="AKI240" s="78"/>
      <c r="AKJ240" s="78"/>
      <c r="AKK240" s="78"/>
      <c r="AKL240" s="78"/>
      <c r="AKM240" s="78"/>
      <c r="AKN240" s="78"/>
      <c r="AKO240" s="78"/>
      <c r="AKP240" s="78"/>
      <c r="AKQ240" s="78"/>
      <c r="AKR240" s="78"/>
      <c r="AKS240" s="78"/>
      <c r="AKT240" s="78"/>
      <c r="AKU240" s="78"/>
      <c r="AKV240" s="78"/>
      <c r="AKW240" s="78"/>
      <c r="AKX240" s="78"/>
      <c r="AKY240" s="78"/>
      <c r="AKZ240" s="78"/>
      <c r="ALA240" s="78"/>
      <c r="ALB240" s="78"/>
      <c r="ALC240" s="78"/>
      <c r="ALD240" s="78"/>
      <c r="ALE240" s="78"/>
      <c r="ALF240" s="78"/>
      <c r="ALG240" s="78"/>
      <c r="ALH240" s="78"/>
      <c r="ALI240" s="78"/>
      <c r="ALJ240" s="78"/>
      <c r="ALK240" s="78"/>
      <c r="ALL240" s="78"/>
      <c r="ALM240" s="78"/>
      <c r="ALN240" s="78"/>
      <c r="ALO240" s="78"/>
      <c r="ALP240" s="78"/>
      <c r="ALQ240" s="78"/>
      <c r="ALR240" s="78"/>
      <c r="ALS240" s="78"/>
      <c r="ALT240" s="78"/>
      <c r="ALU240" s="78"/>
      <c r="ALV240" s="78"/>
      <c r="ALW240" s="78"/>
      <c r="ALX240" s="78"/>
      <c r="ALY240" s="78"/>
      <c r="ALZ240" s="78"/>
      <c r="AMA240" s="78"/>
      <c r="AMB240" s="78"/>
      <c r="AMC240" s="78"/>
      <c r="AMD240" s="78"/>
      <c r="AME240" s="78"/>
      <c r="AMF240" s="78"/>
      <c r="AMG240" s="78"/>
      <c r="AMH240" s="78"/>
      <c r="AMI240" s="78"/>
      <c r="AMJ240" s="78"/>
    </row>
    <row r="241" spans="1:9" s="78" customFormat="1" ht="23.25" customHeight="1" outlineLevel="1" x14ac:dyDescent="0.2">
      <c r="A241" s="272" t="s">
        <v>965</v>
      </c>
      <c r="B241" s="229">
        <v>2435</v>
      </c>
      <c r="C241" s="224" t="s">
        <v>37</v>
      </c>
      <c r="D241" s="218" t="s">
        <v>280</v>
      </c>
      <c r="E241" s="210" t="s">
        <v>94</v>
      </c>
      <c r="F241" s="82">
        <v>18</v>
      </c>
      <c r="G241" s="538">
        <v>0</v>
      </c>
      <c r="H241" s="83">
        <f t="shared" si="58"/>
        <v>0</v>
      </c>
      <c r="I241" s="199">
        <f t="shared" si="60"/>
        <v>0</v>
      </c>
    </row>
    <row r="242" spans="1:9" s="78" customFormat="1" ht="30.75" customHeight="1" outlineLevel="1" x14ac:dyDescent="0.2">
      <c r="A242" s="272" t="s">
        <v>1019</v>
      </c>
      <c r="B242" s="229" t="s">
        <v>218</v>
      </c>
      <c r="C242" s="224" t="s">
        <v>219</v>
      </c>
      <c r="D242" s="218" t="s">
        <v>217</v>
      </c>
      <c r="E242" s="210" t="s">
        <v>94</v>
      </c>
      <c r="F242" s="82">
        <v>1</v>
      </c>
      <c r="G242" s="538">
        <v>0</v>
      </c>
      <c r="H242" s="83">
        <f t="shared" si="58"/>
        <v>0</v>
      </c>
      <c r="I242" s="199">
        <f t="shared" si="60"/>
        <v>0</v>
      </c>
    </row>
    <row r="243" spans="1:9" s="78" customFormat="1" ht="21" customHeight="1" outlineLevel="1" x14ac:dyDescent="0.2">
      <c r="A243" s="272" t="s">
        <v>1047</v>
      </c>
      <c r="B243" s="229" t="s">
        <v>810</v>
      </c>
      <c r="C243" s="224" t="s">
        <v>24</v>
      </c>
      <c r="D243" s="218" t="s">
        <v>220</v>
      </c>
      <c r="E243" s="210" t="s">
        <v>94</v>
      </c>
      <c r="F243" s="82">
        <v>1</v>
      </c>
      <c r="G243" s="538">
        <v>0</v>
      </c>
      <c r="H243" s="83">
        <f t="shared" si="58"/>
        <v>0</v>
      </c>
      <c r="I243" s="199">
        <f t="shared" si="60"/>
        <v>0</v>
      </c>
    </row>
    <row r="244" spans="1:9" outlineLevel="1" x14ac:dyDescent="0.2">
      <c r="A244" s="334" t="s">
        <v>966</v>
      </c>
      <c r="B244" s="335"/>
      <c r="C244" s="335"/>
      <c r="D244" s="335"/>
      <c r="E244" s="335"/>
      <c r="F244" s="335"/>
      <c r="G244" s="336"/>
      <c r="H244" s="14"/>
      <c r="I244" s="15">
        <f>SUM(I236:I243)</f>
        <v>0</v>
      </c>
    </row>
    <row r="245" spans="1:9" x14ac:dyDescent="0.2">
      <c r="A245" s="10">
        <v>18</v>
      </c>
      <c r="B245" s="10"/>
      <c r="C245" s="10"/>
      <c r="D245" s="163" t="s">
        <v>101</v>
      </c>
      <c r="E245" s="10"/>
      <c r="F245" s="124"/>
      <c r="G245" s="124"/>
      <c r="H245" s="11"/>
      <c r="I245" s="13">
        <f>I247</f>
        <v>0</v>
      </c>
    </row>
    <row r="246" spans="1:9" s="78" customFormat="1" ht="12.75" outlineLevel="1" x14ac:dyDescent="0.2">
      <c r="A246" s="86" t="s">
        <v>727</v>
      </c>
      <c r="B246" s="86" t="s">
        <v>985</v>
      </c>
      <c r="C246" s="86" t="s">
        <v>14</v>
      </c>
      <c r="D246" s="228" t="s">
        <v>195</v>
      </c>
      <c r="E246" s="86" t="s">
        <v>196</v>
      </c>
      <c r="F246" s="82">
        <v>523.37</v>
      </c>
      <c r="G246" s="538">
        <v>0</v>
      </c>
      <c r="H246" s="83">
        <f t="shared" ref="H246" si="63">(G246*0.2223)+G246</f>
        <v>0</v>
      </c>
      <c r="I246" s="199">
        <f>(F246*H246)</f>
        <v>0</v>
      </c>
    </row>
    <row r="247" spans="1:9" outlineLevel="1" x14ac:dyDescent="0.2">
      <c r="A247" s="341" t="s">
        <v>967</v>
      </c>
      <c r="B247" s="342"/>
      <c r="C247" s="342"/>
      <c r="D247" s="342"/>
      <c r="E247" s="342"/>
      <c r="F247" s="342"/>
      <c r="G247" s="343"/>
      <c r="H247" s="128"/>
      <c r="I247" s="129">
        <f>SUM(I246)</f>
        <v>0</v>
      </c>
    </row>
    <row r="248" spans="1:9" ht="20.100000000000001" customHeight="1" x14ac:dyDescent="0.2">
      <c r="A248" s="340"/>
      <c r="B248" s="340"/>
      <c r="C248" s="340"/>
      <c r="D248" s="340"/>
      <c r="E248" s="340"/>
      <c r="F248" s="340"/>
      <c r="G248" s="340"/>
      <c r="H248" s="340"/>
      <c r="I248" s="340"/>
    </row>
    <row r="249" spans="1:9" ht="20.100000000000001" customHeight="1" x14ac:dyDescent="0.2">
      <c r="A249" s="26"/>
      <c r="B249" s="26"/>
      <c r="C249" s="26"/>
      <c r="D249" s="165"/>
      <c r="E249" s="178"/>
      <c r="F249" s="27"/>
      <c r="G249" s="27" t="s">
        <v>102</v>
      </c>
      <c r="H249" s="28"/>
      <c r="I249" s="13">
        <f>I245+I234+I231+I218+I183+I158+I151+I138+I117+I114+I107+I87+I82+I65+I57+I51+I20+I14</f>
        <v>0</v>
      </c>
    </row>
    <row r="250" spans="1:9" x14ac:dyDescent="0.2">
      <c r="A250" s="331" t="s">
        <v>103</v>
      </c>
      <c r="B250" s="331"/>
      <c r="C250" s="331"/>
      <c r="D250" s="331"/>
      <c r="E250" s="331"/>
      <c r="F250" s="331"/>
      <c r="G250" s="331"/>
      <c r="H250" s="331"/>
      <c r="I250" s="331"/>
    </row>
    <row r="251" spans="1:9" x14ac:dyDescent="0.2">
      <c r="A251" s="331" t="s">
        <v>104</v>
      </c>
      <c r="B251" s="331"/>
      <c r="C251" s="331"/>
      <c r="D251" s="331"/>
      <c r="E251" s="331"/>
      <c r="F251" s="331"/>
      <c r="G251" s="331"/>
      <c r="H251" s="331"/>
      <c r="I251" s="331"/>
    </row>
    <row r="252" spans="1:9" ht="15" x14ac:dyDescent="0.2">
      <c r="A252" s="332"/>
      <c r="B252" s="332"/>
      <c r="C252" s="332"/>
      <c r="D252" s="332"/>
      <c r="E252" s="332"/>
      <c r="F252" s="332"/>
      <c r="G252" s="332"/>
      <c r="H252" s="332"/>
      <c r="I252" s="332"/>
    </row>
    <row r="253" spans="1:9" ht="15" customHeight="1" x14ac:dyDescent="0.2">
      <c r="A253" s="320"/>
      <c r="B253" s="321"/>
      <c r="C253" s="321"/>
      <c r="D253" s="321"/>
      <c r="E253" s="321"/>
      <c r="F253" s="321"/>
      <c r="G253" s="321"/>
      <c r="H253" s="321"/>
      <c r="I253" s="322"/>
    </row>
    <row r="254" spans="1:9" ht="15" customHeight="1" x14ac:dyDescent="0.2">
      <c r="A254" s="323"/>
      <c r="B254" s="324"/>
      <c r="C254" s="324"/>
      <c r="D254" s="324"/>
      <c r="E254" s="324"/>
      <c r="F254" s="324"/>
      <c r="G254" s="324"/>
      <c r="H254" s="324"/>
      <c r="I254" s="325"/>
    </row>
    <row r="255" spans="1:9" ht="14.25" customHeight="1" x14ac:dyDescent="0.2">
      <c r="A255" s="323"/>
      <c r="B255" s="324"/>
      <c r="C255" s="324"/>
      <c r="D255" s="324"/>
      <c r="E255" s="324"/>
      <c r="F255" s="324"/>
      <c r="G255" s="324"/>
      <c r="H255" s="324"/>
      <c r="I255" s="325"/>
    </row>
    <row r="256" spans="1:9" ht="14.25" customHeight="1" x14ac:dyDescent="0.2">
      <c r="A256" s="323"/>
      <c r="B256" s="324"/>
      <c r="C256" s="324"/>
      <c r="D256" s="324"/>
      <c r="E256" s="324"/>
      <c r="F256" s="324"/>
      <c r="G256" s="324"/>
      <c r="H256" s="324"/>
      <c r="I256" s="325"/>
    </row>
    <row r="257" spans="1:9" ht="14.25" customHeight="1" x14ac:dyDescent="0.2">
      <c r="A257" s="323"/>
      <c r="B257" s="324"/>
      <c r="C257" s="324"/>
      <c r="D257" s="324"/>
      <c r="E257" s="324"/>
      <c r="F257" s="324"/>
      <c r="G257" s="324"/>
      <c r="H257" s="324"/>
      <c r="I257" s="325"/>
    </row>
    <row r="258" spans="1:9" ht="14.25" customHeight="1" x14ac:dyDescent="0.2">
      <c r="A258" s="323"/>
      <c r="B258" s="324"/>
      <c r="C258" s="324"/>
      <c r="D258" s="324"/>
      <c r="E258" s="324"/>
      <c r="F258" s="324"/>
      <c r="G258" s="324"/>
      <c r="H258" s="324"/>
      <c r="I258" s="325"/>
    </row>
    <row r="259" spans="1:9" ht="14.25" customHeight="1" x14ac:dyDescent="0.2">
      <c r="A259" s="323"/>
      <c r="B259" s="324"/>
      <c r="C259" s="324"/>
      <c r="D259" s="324"/>
      <c r="E259" s="324"/>
      <c r="F259" s="324"/>
      <c r="G259" s="324"/>
      <c r="H259" s="324"/>
      <c r="I259" s="325"/>
    </row>
    <row r="260" spans="1:9" ht="14.25" customHeight="1" x14ac:dyDescent="0.2">
      <c r="A260" s="323"/>
      <c r="B260" s="324"/>
      <c r="C260" s="324"/>
      <c r="D260" s="324"/>
      <c r="E260" s="324"/>
      <c r="F260" s="324"/>
      <c r="G260" s="324"/>
      <c r="H260" s="324"/>
      <c r="I260" s="325"/>
    </row>
    <row r="261" spans="1:9" ht="14.25" customHeight="1" x14ac:dyDescent="0.2">
      <c r="A261" s="326"/>
      <c r="B261" s="327"/>
      <c r="C261" s="327"/>
      <c r="D261" s="327"/>
      <c r="E261" s="327"/>
      <c r="F261" s="327"/>
      <c r="G261" s="327"/>
      <c r="H261" s="327"/>
      <c r="I261" s="328"/>
    </row>
  </sheetData>
  <mergeCells count="29">
    <mergeCell ref="A244:G244"/>
    <mergeCell ref="A182:G182"/>
    <mergeCell ref="A217:G217"/>
    <mergeCell ref="A230:G230"/>
    <mergeCell ref="A1:I5"/>
    <mergeCell ref="A7:I7"/>
    <mergeCell ref="A8:D8"/>
    <mergeCell ref="A10:G10"/>
    <mergeCell ref="A150:G150"/>
    <mergeCell ref="A19:G19"/>
    <mergeCell ref="A50:G50"/>
    <mergeCell ref="A116:G116"/>
    <mergeCell ref="A137:G137"/>
    <mergeCell ref="A253:I261"/>
    <mergeCell ref="A9:G9"/>
    <mergeCell ref="A250:I250"/>
    <mergeCell ref="A251:I251"/>
    <mergeCell ref="A252:I252"/>
    <mergeCell ref="A13:I13"/>
    <mergeCell ref="A56:G56"/>
    <mergeCell ref="A64:G64"/>
    <mergeCell ref="A81:G81"/>
    <mergeCell ref="A86:G86"/>
    <mergeCell ref="A106:G106"/>
    <mergeCell ref="A113:G113"/>
    <mergeCell ref="A248:I248"/>
    <mergeCell ref="A233:G233"/>
    <mergeCell ref="A247:G247"/>
    <mergeCell ref="A157:G157"/>
  </mergeCells>
  <phoneticPr fontId="17" type="noConversion"/>
  <conditionalFormatting sqref="F245:H245 H247 H244 F234:H234 H233 H217 H182 H157 H150 H137 H116 F88:F89 H86 H81 H64 H19 F12:H12 H56 H106 F131:F136">
    <cfRule type="cellIs" dxfId="55" priority="61" operator="equal">
      <formula>0</formula>
    </cfRule>
  </conditionalFormatting>
  <conditionalFormatting sqref="G15:G17 G46 G38:G39">
    <cfRule type="containsText" dxfId="54" priority="62" operator="containsText" text="#N/D"/>
    <cfRule type="containsErrors" dxfId="53" priority="63">
      <formula>0</formula>
    </cfRule>
  </conditionalFormatting>
  <conditionalFormatting sqref="G15:G17 G46 G38:G39">
    <cfRule type="containsText" dxfId="52" priority="64" operator="containsText" text="#N/D"/>
  </conditionalFormatting>
  <conditionalFormatting sqref="G21">
    <cfRule type="containsText" dxfId="51" priority="57" operator="containsText" text="#N/D"/>
    <cfRule type="containsErrors" dxfId="50" priority="58">
      <formula>0</formula>
    </cfRule>
  </conditionalFormatting>
  <conditionalFormatting sqref="G21">
    <cfRule type="containsText" dxfId="49" priority="59" operator="containsText" text="#N/D"/>
  </conditionalFormatting>
  <conditionalFormatting sqref="G22">
    <cfRule type="containsText" dxfId="48" priority="54" operator="containsText" text="#N/D"/>
    <cfRule type="containsErrors" dxfId="47" priority="55">
      <formula>0</formula>
    </cfRule>
  </conditionalFormatting>
  <conditionalFormatting sqref="G22">
    <cfRule type="containsText" dxfId="46" priority="56" operator="containsText" text="#N/D"/>
  </conditionalFormatting>
  <conditionalFormatting sqref="G23:G26">
    <cfRule type="containsText" dxfId="45" priority="51" operator="containsText" text="#N/D"/>
    <cfRule type="containsErrors" dxfId="44" priority="52">
      <formula>0</formula>
    </cfRule>
  </conditionalFormatting>
  <conditionalFormatting sqref="G23:G26">
    <cfRule type="containsText" dxfId="43" priority="53" operator="containsText" text="#N/D"/>
  </conditionalFormatting>
  <conditionalFormatting sqref="G27">
    <cfRule type="containsText" dxfId="42" priority="48" operator="containsText" text="#N/D"/>
    <cfRule type="containsErrors" dxfId="41" priority="49">
      <formula>0</formula>
    </cfRule>
  </conditionalFormatting>
  <conditionalFormatting sqref="G27">
    <cfRule type="containsText" dxfId="40" priority="50" operator="containsText" text="#N/D"/>
  </conditionalFormatting>
  <conditionalFormatting sqref="G28">
    <cfRule type="containsText" dxfId="39" priority="45" operator="containsText" text="#N/D"/>
    <cfRule type="containsErrors" dxfId="38" priority="46">
      <formula>0</formula>
    </cfRule>
  </conditionalFormatting>
  <conditionalFormatting sqref="G28">
    <cfRule type="containsText" dxfId="37" priority="47" operator="containsText" text="#N/D"/>
  </conditionalFormatting>
  <conditionalFormatting sqref="G29:G34">
    <cfRule type="containsText" dxfId="36" priority="42" operator="containsText" text="#N/D"/>
    <cfRule type="containsErrors" dxfId="35" priority="43">
      <formula>0</formula>
    </cfRule>
  </conditionalFormatting>
  <conditionalFormatting sqref="G29:G34">
    <cfRule type="containsText" dxfId="34" priority="44" operator="containsText" text="#N/D"/>
  </conditionalFormatting>
  <conditionalFormatting sqref="G35:G36">
    <cfRule type="containsText" dxfId="33" priority="39" operator="containsText" text="#N/D"/>
    <cfRule type="containsErrors" dxfId="32" priority="40">
      <formula>0</formula>
    </cfRule>
  </conditionalFormatting>
  <conditionalFormatting sqref="G35:G36">
    <cfRule type="containsText" dxfId="31" priority="41" operator="containsText" text="#N/D"/>
  </conditionalFormatting>
  <conditionalFormatting sqref="G37:G39">
    <cfRule type="containsText" dxfId="30" priority="36" operator="containsText" text="#N/D"/>
    <cfRule type="containsErrors" dxfId="29" priority="37">
      <formula>0</formula>
    </cfRule>
  </conditionalFormatting>
  <conditionalFormatting sqref="G37:G39">
    <cfRule type="containsText" dxfId="28" priority="38" operator="containsText" text="#N/D"/>
  </conditionalFormatting>
  <conditionalFormatting sqref="G40:G41">
    <cfRule type="containsText" dxfId="27" priority="33" operator="containsText" text="#N/D"/>
    <cfRule type="containsErrors" dxfId="26" priority="34">
      <formula>0</formula>
    </cfRule>
  </conditionalFormatting>
  <conditionalFormatting sqref="G40:G41">
    <cfRule type="containsText" dxfId="25" priority="35" operator="containsText" text="#N/D"/>
  </conditionalFormatting>
  <conditionalFormatting sqref="G42">
    <cfRule type="containsText" dxfId="24" priority="30" operator="containsText" text="#N/D"/>
    <cfRule type="containsErrors" dxfId="23" priority="31">
      <formula>0</formula>
    </cfRule>
  </conditionalFormatting>
  <conditionalFormatting sqref="G42">
    <cfRule type="containsText" dxfId="22" priority="32" operator="containsText" text="#N/D"/>
  </conditionalFormatting>
  <conditionalFormatting sqref="G43:G45">
    <cfRule type="containsText" dxfId="21" priority="27" operator="containsText" text="#N/D"/>
    <cfRule type="containsErrors" dxfId="20" priority="28">
      <formula>0</formula>
    </cfRule>
  </conditionalFormatting>
  <conditionalFormatting sqref="G43:G45">
    <cfRule type="containsText" dxfId="19" priority="29" operator="containsText" text="#N/D"/>
  </conditionalFormatting>
  <conditionalFormatting sqref="G39">
    <cfRule type="containsText" dxfId="18" priority="21" operator="containsText" text="#N/D"/>
    <cfRule type="containsErrors" dxfId="17" priority="22">
      <formula>0</formula>
    </cfRule>
  </conditionalFormatting>
  <conditionalFormatting sqref="G39">
    <cfRule type="containsText" dxfId="16" priority="23" operator="containsText" text="#N/D"/>
  </conditionalFormatting>
  <conditionalFormatting sqref="H50">
    <cfRule type="cellIs" dxfId="15" priority="20" operator="equal">
      <formula>0</formula>
    </cfRule>
  </conditionalFormatting>
  <conditionalFormatting sqref="H230">
    <cfRule type="cellIs" dxfId="14" priority="19" operator="equal">
      <formula>0</formula>
    </cfRule>
  </conditionalFormatting>
  <conditionalFormatting sqref="G41">
    <cfRule type="containsText" dxfId="13" priority="16" operator="containsText" text="#N/D"/>
    <cfRule type="containsErrors" dxfId="12" priority="17">
      <formula>0</formula>
    </cfRule>
  </conditionalFormatting>
  <conditionalFormatting sqref="G41">
    <cfRule type="containsText" dxfId="11" priority="18" operator="containsText" text="#N/D"/>
  </conditionalFormatting>
  <conditionalFormatting sqref="G47">
    <cfRule type="containsText" dxfId="10" priority="13" operator="containsText" text="#N/D"/>
    <cfRule type="containsErrors" dxfId="9" priority="14">
      <formula>0</formula>
    </cfRule>
  </conditionalFormatting>
  <conditionalFormatting sqref="G47">
    <cfRule type="containsText" dxfId="8" priority="15" operator="containsText" text="#N/D"/>
  </conditionalFormatting>
  <conditionalFormatting sqref="G48:G49">
    <cfRule type="containsText" dxfId="7" priority="10" operator="containsText" text="#N/D"/>
    <cfRule type="containsErrors" dxfId="6" priority="11">
      <formula>0</formula>
    </cfRule>
  </conditionalFormatting>
  <conditionalFormatting sqref="G48:G49">
    <cfRule type="containsText" dxfId="5" priority="12" operator="containsText" text="#N/D"/>
  </conditionalFormatting>
  <conditionalFormatting sqref="F126:F129">
    <cfRule type="cellIs" dxfId="4" priority="8" operator="equal">
      <formula>0</formula>
    </cfRule>
  </conditionalFormatting>
  <conditionalFormatting sqref="H113">
    <cfRule type="cellIs" dxfId="3" priority="4" operator="equal">
      <formula>0</formula>
    </cfRule>
  </conditionalFormatting>
  <conditionalFormatting sqref="G18">
    <cfRule type="containsText" dxfId="2" priority="1" operator="containsText" text="#N/D"/>
    <cfRule type="containsErrors" dxfId="1" priority="2">
      <formula>0</formula>
    </cfRule>
  </conditionalFormatting>
  <conditionalFormatting sqref="G18">
    <cfRule type="containsText" dxfId="0" priority="3" operator="containsText" text="#N/D"/>
  </conditionalFormatting>
  <printOptions horizontalCentered="1"/>
  <pageMargins left="0.23622047244094491" right="0.23622047244094491" top="0.31496062992125984" bottom="0.31496062992125984" header="0.31496062992125984" footer="7.874015748031496E-2"/>
  <pageSetup paperSize="9" firstPageNumber="0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3"/>
  <sheetViews>
    <sheetView topLeftCell="A32" zoomScale="85" zoomScaleNormal="85" workbookViewId="0">
      <selection activeCell="I54" sqref="I54"/>
    </sheetView>
  </sheetViews>
  <sheetFormatPr defaultRowHeight="14.25" x14ac:dyDescent="0.2"/>
  <cols>
    <col min="1" max="1" width="4.875" bestFit="1" customWidth="1"/>
    <col min="2" max="2" width="46.75" customWidth="1"/>
    <col min="3" max="3" width="11.5" bestFit="1" customWidth="1"/>
    <col min="4" max="4" width="7.625" bestFit="1" customWidth="1"/>
    <col min="5" max="6" width="12.125" bestFit="1" customWidth="1"/>
    <col min="7" max="7" width="11.375" bestFit="1" customWidth="1"/>
    <col min="8" max="9" width="12.75" bestFit="1" customWidth="1"/>
    <col min="10" max="1022" width="8.625" customWidth="1"/>
  </cols>
  <sheetData>
    <row r="1" spans="1:1024" x14ac:dyDescent="0.2">
      <c r="A1" s="344"/>
      <c r="B1" s="345"/>
      <c r="C1" s="345"/>
      <c r="D1" s="345"/>
      <c r="E1" s="345"/>
      <c r="F1" s="345"/>
      <c r="G1" s="345"/>
      <c r="H1" s="345"/>
      <c r="I1" s="346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x14ac:dyDescent="0.2">
      <c r="A2" s="347"/>
      <c r="B2" s="348"/>
      <c r="C2" s="348"/>
      <c r="D2" s="348"/>
      <c r="E2" s="348"/>
      <c r="F2" s="348"/>
      <c r="G2" s="348"/>
      <c r="H2" s="348"/>
      <c r="I2" s="349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x14ac:dyDescent="0.2">
      <c r="A3" s="347"/>
      <c r="B3" s="348"/>
      <c r="C3" s="348"/>
      <c r="D3" s="348"/>
      <c r="E3" s="348"/>
      <c r="F3" s="348"/>
      <c r="G3" s="348"/>
      <c r="H3" s="348"/>
      <c r="I3" s="34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x14ac:dyDescent="0.2">
      <c r="A4" s="347"/>
      <c r="B4" s="348"/>
      <c r="C4" s="348"/>
      <c r="D4" s="348"/>
      <c r="E4" s="348"/>
      <c r="F4" s="348"/>
      <c r="G4" s="348"/>
      <c r="H4" s="348"/>
      <c r="I4" s="34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x14ac:dyDescent="0.2">
      <c r="A5" s="350"/>
      <c r="B5" s="351"/>
      <c r="C5" s="351"/>
      <c r="D5" s="351"/>
      <c r="E5" s="351"/>
      <c r="F5" s="351"/>
      <c r="G5" s="351"/>
      <c r="H5" s="351"/>
      <c r="I5" s="352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x14ac:dyDescent="0.2">
      <c r="A6" s="5"/>
      <c r="B6" s="5"/>
      <c r="C6" s="5"/>
      <c r="D6" s="6"/>
      <c r="E6" s="4"/>
      <c r="F6" s="7"/>
      <c r="G6" s="121"/>
      <c r="H6" s="4"/>
      <c r="I6" s="4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5" x14ac:dyDescent="0.2">
      <c r="A7" s="353" t="s">
        <v>205</v>
      </c>
      <c r="B7" s="354"/>
      <c r="C7" s="354"/>
      <c r="D7" s="354"/>
      <c r="E7" s="354"/>
      <c r="F7" s="354"/>
      <c r="G7" s="354"/>
      <c r="H7" s="354"/>
      <c r="I7" s="35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s="109" customFormat="1" ht="30.75" customHeight="1" x14ac:dyDescent="0.2">
      <c r="A8" s="356" t="str">
        <f>'PLANILHA ORÇAMENTARIA'!A8:D8</f>
        <v>OBRA: REFORMA E.M. JOSÉ MIGUEL MUAHAD</v>
      </c>
      <c r="B8" s="357"/>
      <c r="C8" s="357"/>
      <c r="D8" s="358"/>
      <c r="E8" s="112" t="s">
        <v>1</v>
      </c>
      <c r="F8" s="113">
        <v>1</v>
      </c>
      <c r="G8" s="122"/>
      <c r="H8" s="114"/>
      <c r="I8" s="115">
        <f>I314</f>
        <v>0</v>
      </c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  <c r="AIJ8" s="117"/>
      <c r="AIK8" s="117"/>
      <c r="AIL8" s="117"/>
      <c r="AIM8" s="117"/>
      <c r="AIN8" s="117"/>
      <c r="AIO8" s="117"/>
      <c r="AIP8" s="117"/>
      <c r="AIQ8" s="117"/>
      <c r="AIR8" s="117"/>
      <c r="AIS8" s="117"/>
      <c r="AIT8" s="117"/>
      <c r="AIU8" s="117"/>
      <c r="AIV8" s="117"/>
      <c r="AIW8" s="117"/>
      <c r="AIX8" s="117"/>
      <c r="AIY8" s="117"/>
      <c r="AIZ8" s="117"/>
      <c r="AJA8" s="117"/>
      <c r="AJB8" s="117"/>
      <c r="AJC8" s="117"/>
      <c r="AJD8" s="117"/>
      <c r="AJE8" s="117"/>
      <c r="AJF8" s="117"/>
      <c r="AJG8" s="117"/>
      <c r="AJH8" s="117"/>
      <c r="AJI8" s="117"/>
      <c r="AJJ8" s="117"/>
      <c r="AJK8" s="117"/>
      <c r="AJL8" s="117"/>
      <c r="AJM8" s="117"/>
      <c r="AJN8" s="117"/>
      <c r="AJO8" s="117"/>
      <c r="AJP8" s="117"/>
      <c r="AJQ8" s="117"/>
      <c r="AJR8" s="117"/>
      <c r="AJS8" s="117"/>
      <c r="AJT8" s="117"/>
      <c r="AJU8" s="117"/>
      <c r="AJV8" s="117"/>
      <c r="AJW8" s="117"/>
      <c r="AJX8" s="117"/>
      <c r="AJY8" s="117"/>
      <c r="AJZ8" s="117"/>
      <c r="AKA8" s="117"/>
      <c r="AKB8" s="117"/>
      <c r="AKC8" s="117"/>
      <c r="AKD8" s="117"/>
      <c r="AKE8" s="117"/>
      <c r="AKF8" s="117"/>
      <c r="AKG8" s="117"/>
      <c r="AKH8" s="117"/>
      <c r="AKI8" s="117"/>
      <c r="AKJ8" s="117"/>
      <c r="AKK8" s="117"/>
      <c r="AKL8" s="117"/>
      <c r="AKM8" s="117"/>
      <c r="AKN8" s="117"/>
      <c r="AKO8" s="117"/>
      <c r="AKP8" s="117"/>
      <c r="AKQ8" s="117"/>
      <c r="AKR8" s="117"/>
      <c r="AKS8" s="117"/>
      <c r="AKT8" s="117"/>
      <c r="AKU8" s="117"/>
      <c r="AKV8" s="117"/>
      <c r="AKW8" s="117"/>
      <c r="AKX8" s="117"/>
      <c r="AKY8" s="117"/>
      <c r="AKZ8" s="117"/>
      <c r="ALA8" s="117"/>
      <c r="ALB8" s="117"/>
      <c r="ALC8" s="117"/>
      <c r="ALD8" s="117"/>
      <c r="ALE8" s="117"/>
      <c r="ALF8" s="117"/>
      <c r="ALG8" s="117"/>
      <c r="ALH8" s="117"/>
      <c r="ALI8" s="117"/>
      <c r="ALJ8" s="117"/>
      <c r="ALK8" s="117"/>
      <c r="ALL8" s="117"/>
      <c r="ALM8" s="117"/>
      <c r="ALN8" s="117"/>
      <c r="ALO8" s="117"/>
      <c r="ALP8" s="117"/>
      <c r="ALQ8" s="117"/>
      <c r="ALR8" s="117"/>
      <c r="ALS8" s="117"/>
      <c r="ALT8" s="117"/>
      <c r="ALU8" s="117"/>
      <c r="ALV8" s="117"/>
      <c r="ALW8" s="117"/>
      <c r="ALX8" s="117"/>
      <c r="ALY8" s="117"/>
      <c r="ALZ8" s="117"/>
      <c r="AMA8" s="117"/>
      <c r="AMB8" s="117"/>
      <c r="AMC8" s="117"/>
      <c r="AMD8" s="117"/>
      <c r="AME8" s="117"/>
      <c r="AMF8" s="117"/>
      <c r="AMG8" s="117"/>
      <c r="AMH8" s="117"/>
      <c r="AMI8" s="117"/>
      <c r="AMJ8" s="117"/>
    </row>
    <row r="9" spans="1:1024" s="109" customFormat="1" ht="15" x14ac:dyDescent="0.2">
      <c r="A9" s="329" t="str">
        <f>'PLANILHA ORÇAMENTARIA'!A9:G9</f>
        <v>ENDEREÇO: PRAÇA PREFEITO PAULO CARVALHO, 100 - BARRA - MURIAÉ/MG</v>
      </c>
      <c r="B9" s="330"/>
      <c r="C9" s="330"/>
      <c r="D9" s="330"/>
      <c r="E9" s="330"/>
      <c r="F9" s="330"/>
      <c r="G9" s="330"/>
      <c r="H9" s="134" t="s">
        <v>208</v>
      </c>
      <c r="I9" s="168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117"/>
      <c r="RG9" s="117"/>
      <c r="RH9" s="117"/>
      <c r="RI9" s="117"/>
      <c r="RJ9" s="117"/>
      <c r="RK9" s="117"/>
      <c r="RL9" s="117"/>
      <c r="RM9" s="117"/>
      <c r="RN9" s="117"/>
      <c r="RO9" s="117"/>
      <c r="RP9" s="117"/>
      <c r="RQ9" s="117"/>
      <c r="RR9" s="117"/>
      <c r="RS9" s="117"/>
      <c r="RT9" s="117"/>
      <c r="RU9" s="117"/>
      <c r="RV9" s="117"/>
      <c r="RW9" s="117"/>
      <c r="RX9" s="117"/>
      <c r="RY9" s="117"/>
      <c r="RZ9" s="117"/>
      <c r="SA9" s="117"/>
      <c r="SB9" s="117"/>
      <c r="SC9" s="117"/>
      <c r="SD9" s="117"/>
      <c r="SE9" s="117"/>
      <c r="SF9" s="117"/>
      <c r="SG9" s="117"/>
      <c r="SH9" s="117"/>
      <c r="SI9" s="117"/>
      <c r="SJ9" s="117"/>
      <c r="SK9" s="117"/>
      <c r="SL9" s="117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117"/>
      <c r="UD9" s="117"/>
      <c r="UE9" s="117"/>
      <c r="UF9" s="117"/>
      <c r="UG9" s="117"/>
      <c r="UH9" s="117"/>
      <c r="UI9" s="117"/>
      <c r="UJ9" s="117"/>
      <c r="UK9" s="117"/>
      <c r="UL9" s="117"/>
      <c r="UM9" s="117"/>
      <c r="UN9" s="117"/>
      <c r="UO9" s="117"/>
      <c r="UP9" s="117"/>
      <c r="UQ9" s="117"/>
      <c r="UR9" s="117"/>
      <c r="US9" s="117"/>
      <c r="UT9" s="117"/>
      <c r="UU9" s="117"/>
      <c r="UV9" s="117"/>
      <c r="UW9" s="117"/>
      <c r="UX9" s="117"/>
      <c r="UY9" s="117"/>
      <c r="UZ9" s="117"/>
      <c r="VA9" s="117"/>
      <c r="VB9" s="117"/>
      <c r="VC9" s="117"/>
      <c r="VD9" s="117"/>
      <c r="VE9" s="117"/>
      <c r="VF9" s="117"/>
      <c r="VG9" s="117"/>
      <c r="VH9" s="117"/>
      <c r="VI9" s="117"/>
      <c r="VJ9" s="117"/>
      <c r="VK9" s="117"/>
      <c r="VL9" s="117"/>
      <c r="VM9" s="117"/>
      <c r="VN9" s="117"/>
      <c r="VO9" s="117"/>
      <c r="VP9" s="117"/>
      <c r="VQ9" s="117"/>
      <c r="VR9" s="117"/>
      <c r="VS9" s="117"/>
      <c r="VT9" s="117"/>
      <c r="VU9" s="117"/>
      <c r="VV9" s="117"/>
      <c r="VW9" s="117"/>
      <c r="VX9" s="117"/>
      <c r="VY9" s="117"/>
      <c r="VZ9" s="117"/>
      <c r="WA9" s="117"/>
      <c r="WB9" s="117"/>
      <c r="WC9" s="117"/>
      <c r="WD9" s="117"/>
      <c r="WE9" s="117"/>
      <c r="WF9" s="117"/>
      <c r="WG9" s="117"/>
      <c r="WH9" s="117"/>
      <c r="WI9" s="117"/>
      <c r="WJ9" s="117"/>
      <c r="WK9" s="117"/>
      <c r="WL9" s="117"/>
      <c r="WM9" s="117"/>
      <c r="WN9" s="117"/>
      <c r="WO9" s="117"/>
      <c r="WP9" s="117"/>
      <c r="WQ9" s="117"/>
      <c r="WR9" s="117"/>
      <c r="WS9" s="117"/>
      <c r="WT9" s="117"/>
      <c r="WU9" s="117"/>
      <c r="WV9" s="117"/>
      <c r="WW9" s="117"/>
      <c r="WX9" s="117"/>
      <c r="WY9" s="117"/>
      <c r="WZ9" s="117"/>
      <c r="XA9" s="117"/>
      <c r="XB9" s="117"/>
      <c r="XC9" s="117"/>
      <c r="XD9" s="117"/>
      <c r="XE9" s="117"/>
      <c r="XF9" s="117"/>
      <c r="XG9" s="117"/>
      <c r="XH9" s="117"/>
      <c r="XI9" s="117"/>
      <c r="XJ9" s="117"/>
      <c r="XK9" s="117"/>
      <c r="XL9" s="117"/>
      <c r="XM9" s="117"/>
      <c r="XN9" s="117"/>
      <c r="XO9" s="117"/>
      <c r="XP9" s="117"/>
      <c r="XQ9" s="117"/>
      <c r="XR9" s="117"/>
      <c r="XS9" s="117"/>
      <c r="XT9" s="117"/>
      <c r="XU9" s="117"/>
      <c r="XV9" s="117"/>
      <c r="XW9" s="117"/>
      <c r="XX9" s="117"/>
      <c r="XY9" s="117"/>
      <c r="XZ9" s="117"/>
      <c r="YA9" s="117"/>
      <c r="YB9" s="117"/>
      <c r="YC9" s="117"/>
      <c r="YD9" s="117"/>
      <c r="YE9" s="117"/>
      <c r="YF9" s="117"/>
      <c r="YG9" s="117"/>
      <c r="YH9" s="117"/>
      <c r="YI9" s="117"/>
      <c r="YJ9" s="117"/>
      <c r="YK9" s="117"/>
      <c r="YL9" s="117"/>
      <c r="YM9" s="117"/>
      <c r="YN9" s="117"/>
      <c r="YO9" s="117"/>
      <c r="YP9" s="117"/>
      <c r="YQ9" s="117"/>
      <c r="YR9" s="117"/>
      <c r="YS9" s="117"/>
      <c r="YT9" s="117"/>
      <c r="YU9" s="117"/>
      <c r="YV9" s="117"/>
      <c r="YW9" s="117"/>
      <c r="YX9" s="117"/>
      <c r="YY9" s="117"/>
      <c r="YZ9" s="117"/>
      <c r="ZA9" s="117"/>
      <c r="ZB9" s="117"/>
      <c r="ZC9" s="117"/>
      <c r="ZD9" s="117"/>
      <c r="ZE9" s="117"/>
      <c r="ZF9" s="117"/>
      <c r="ZG9" s="117"/>
      <c r="ZH9" s="117"/>
      <c r="ZI9" s="117"/>
      <c r="ZJ9" s="117"/>
      <c r="ZK9" s="117"/>
      <c r="ZL9" s="117"/>
      <c r="ZM9" s="117"/>
      <c r="ZN9" s="117"/>
      <c r="ZO9" s="117"/>
      <c r="ZP9" s="117"/>
      <c r="ZQ9" s="117"/>
      <c r="ZR9" s="117"/>
      <c r="ZS9" s="117"/>
      <c r="ZT9" s="117"/>
      <c r="ZU9" s="117"/>
      <c r="ZV9" s="117"/>
      <c r="ZW9" s="117"/>
      <c r="ZX9" s="117"/>
      <c r="ZY9" s="117"/>
      <c r="ZZ9" s="117"/>
      <c r="AAA9" s="117"/>
      <c r="AAB9" s="117"/>
      <c r="AAC9" s="117"/>
      <c r="AAD9" s="117"/>
      <c r="AAE9" s="117"/>
      <c r="AAF9" s="117"/>
      <c r="AAG9" s="117"/>
      <c r="AAH9" s="117"/>
      <c r="AAI9" s="117"/>
      <c r="AAJ9" s="117"/>
      <c r="AAK9" s="117"/>
      <c r="AAL9" s="117"/>
      <c r="AAM9" s="117"/>
      <c r="AAN9" s="117"/>
      <c r="AAO9" s="117"/>
      <c r="AAP9" s="117"/>
      <c r="AAQ9" s="117"/>
      <c r="AAR9" s="117"/>
      <c r="AAS9" s="117"/>
      <c r="AAT9" s="117"/>
      <c r="AAU9" s="117"/>
      <c r="AAV9" s="117"/>
      <c r="AAW9" s="117"/>
      <c r="AAX9" s="117"/>
      <c r="AAY9" s="117"/>
      <c r="AAZ9" s="117"/>
      <c r="ABA9" s="117"/>
      <c r="ABB9" s="117"/>
      <c r="ABC9" s="117"/>
      <c r="ABD9" s="117"/>
      <c r="ABE9" s="117"/>
      <c r="ABF9" s="117"/>
      <c r="ABG9" s="117"/>
      <c r="ABH9" s="117"/>
      <c r="ABI9" s="117"/>
      <c r="ABJ9" s="117"/>
      <c r="ABK9" s="117"/>
      <c r="ABL9" s="117"/>
      <c r="ABM9" s="117"/>
      <c r="ABN9" s="117"/>
      <c r="ABO9" s="117"/>
      <c r="ABP9" s="117"/>
      <c r="ABQ9" s="117"/>
      <c r="ABR9" s="117"/>
      <c r="ABS9" s="117"/>
      <c r="ABT9" s="117"/>
      <c r="ABU9" s="117"/>
      <c r="ABV9" s="117"/>
      <c r="ABW9" s="117"/>
      <c r="ABX9" s="117"/>
      <c r="ABY9" s="117"/>
      <c r="ABZ9" s="117"/>
      <c r="ACA9" s="117"/>
      <c r="ACB9" s="117"/>
      <c r="ACC9" s="117"/>
      <c r="ACD9" s="117"/>
      <c r="ACE9" s="117"/>
      <c r="ACF9" s="117"/>
      <c r="ACG9" s="117"/>
      <c r="ACH9" s="117"/>
      <c r="ACI9" s="117"/>
      <c r="ACJ9" s="117"/>
      <c r="ACK9" s="117"/>
      <c r="ACL9" s="117"/>
      <c r="ACM9" s="117"/>
      <c r="ACN9" s="117"/>
      <c r="ACO9" s="117"/>
      <c r="ACP9" s="117"/>
      <c r="ACQ9" s="117"/>
      <c r="ACR9" s="117"/>
      <c r="ACS9" s="117"/>
      <c r="ACT9" s="117"/>
      <c r="ACU9" s="117"/>
      <c r="ACV9" s="117"/>
      <c r="ACW9" s="117"/>
      <c r="ACX9" s="117"/>
      <c r="ACY9" s="117"/>
      <c r="ACZ9" s="117"/>
      <c r="ADA9" s="117"/>
      <c r="ADB9" s="117"/>
      <c r="ADC9" s="117"/>
      <c r="ADD9" s="117"/>
      <c r="ADE9" s="117"/>
      <c r="ADF9" s="117"/>
      <c r="ADG9" s="117"/>
      <c r="ADH9" s="117"/>
      <c r="ADI9" s="117"/>
      <c r="ADJ9" s="117"/>
      <c r="ADK9" s="117"/>
      <c r="ADL9" s="117"/>
      <c r="ADM9" s="117"/>
      <c r="ADN9" s="117"/>
      <c r="ADO9" s="117"/>
      <c r="ADP9" s="117"/>
      <c r="ADQ9" s="117"/>
      <c r="ADR9" s="117"/>
      <c r="ADS9" s="117"/>
      <c r="ADT9" s="117"/>
      <c r="ADU9" s="117"/>
      <c r="ADV9" s="117"/>
      <c r="ADW9" s="117"/>
      <c r="ADX9" s="117"/>
      <c r="ADY9" s="117"/>
      <c r="ADZ9" s="117"/>
      <c r="AEA9" s="117"/>
      <c r="AEB9" s="117"/>
      <c r="AEC9" s="117"/>
      <c r="AED9" s="117"/>
      <c r="AEE9" s="117"/>
      <c r="AEF9" s="117"/>
      <c r="AEG9" s="117"/>
      <c r="AEH9" s="117"/>
      <c r="AEI9" s="117"/>
      <c r="AEJ9" s="117"/>
      <c r="AEK9" s="117"/>
      <c r="AEL9" s="117"/>
      <c r="AEM9" s="117"/>
      <c r="AEN9" s="117"/>
      <c r="AEO9" s="117"/>
      <c r="AEP9" s="117"/>
      <c r="AEQ9" s="117"/>
      <c r="AER9" s="117"/>
      <c r="AES9" s="117"/>
      <c r="AET9" s="117"/>
      <c r="AEU9" s="117"/>
      <c r="AEV9" s="117"/>
      <c r="AEW9" s="117"/>
      <c r="AEX9" s="117"/>
      <c r="AEY9" s="117"/>
      <c r="AEZ9" s="117"/>
      <c r="AFA9" s="117"/>
      <c r="AFB9" s="117"/>
      <c r="AFC9" s="117"/>
      <c r="AFD9" s="117"/>
      <c r="AFE9" s="117"/>
      <c r="AFF9" s="117"/>
      <c r="AFG9" s="117"/>
      <c r="AFH9" s="117"/>
      <c r="AFI9" s="117"/>
      <c r="AFJ9" s="117"/>
      <c r="AFK9" s="117"/>
      <c r="AFL9" s="117"/>
      <c r="AFM9" s="117"/>
      <c r="AFN9" s="117"/>
      <c r="AFO9" s="117"/>
      <c r="AFP9" s="117"/>
      <c r="AFQ9" s="117"/>
      <c r="AFR9" s="117"/>
      <c r="AFS9" s="117"/>
      <c r="AFT9" s="117"/>
      <c r="AFU9" s="117"/>
      <c r="AFV9" s="117"/>
      <c r="AFW9" s="117"/>
      <c r="AFX9" s="117"/>
      <c r="AFY9" s="117"/>
      <c r="AFZ9" s="117"/>
      <c r="AGA9" s="117"/>
      <c r="AGB9" s="117"/>
      <c r="AGC9" s="117"/>
      <c r="AGD9" s="117"/>
      <c r="AGE9" s="117"/>
      <c r="AGF9" s="117"/>
      <c r="AGG9" s="117"/>
      <c r="AGH9" s="117"/>
      <c r="AGI9" s="117"/>
      <c r="AGJ9" s="117"/>
      <c r="AGK9" s="117"/>
      <c r="AGL9" s="117"/>
      <c r="AGM9" s="117"/>
      <c r="AGN9" s="117"/>
      <c r="AGO9" s="117"/>
      <c r="AGP9" s="117"/>
      <c r="AGQ9" s="117"/>
      <c r="AGR9" s="117"/>
      <c r="AGS9" s="117"/>
      <c r="AGT9" s="117"/>
      <c r="AGU9" s="117"/>
      <c r="AGV9" s="117"/>
      <c r="AGW9" s="117"/>
      <c r="AGX9" s="117"/>
      <c r="AGY9" s="117"/>
      <c r="AGZ9" s="117"/>
      <c r="AHA9" s="117"/>
      <c r="AHB9" s="117"/>
      <c r="AHC9" s="117"/>
      <c r="AHD9" s="117"/>
      <c r="AHE9" s="117"/>
      <c r="AHF9" s="117"/>
      <c r="AHG9" s="117"/>
      <c r="AHH9" s="117"/>
      <c r="AHI9" s="117"/>
      <c r="AHJ9" s="117"/>
      <c r="AHK9" s="117"/>
      <c r="AHL9" s="117"/>
      <c r="AHM9" s="117"/>
      <c r="AHN9" s="117"/>
      <c r="AHO9" s="117"/>
      <c r="AHP9" s="117"/>
      <c r="AHQ9" s="117"/>
      <c r="AHR9" s="117"/>
      <c r="AHS9" s="117"/>
      <c r="AHT9" s="117"/>
      <c r="AHU9" s="117"/>
      <c r="AHV9" s="117"/>
      <c r="AHW9" s="117"/>
      <c r="AHX9" s="117"/>
      <c r="AHY9" s="117"/>
      <c r="AHZ9" s="117"/>
      <c r="AIA9" s="117"/>
      <c r="AIB9" s="117"/>
      <c r="AIC9" s="117"/>
      <c r="AID9" s="117"/>
      <c r="AIE9" s="117"/>
      <c r="AIF9" s="117"/>
      <c r="AIG9" s="117"/>
      <c r="AIH9" s="117"/>
      <c r="AII9" s="117"/>
      <c r="AIJ9" s="117"/>
      <c r="AIK9" s="117"/>
      <c r="AIL9" s="117"/>
      <c r="AIM9" s="117"/>
      <c r="AIN9" s="117"/>
      <c r="AIO9" s="117"/>
      <c r="AIP9" s="117"/>
      <c r="AIQ9" s="117"/>
      <c r="AIR9" s="117"/>
      <c r="AIS9" s="117"/>
      <c r="AIT9" s="117"/>
      <c r="AIU9" s="117"/>
      <c r="AIV9" s="117"/>
      <c r="AIW9" s="117"/>
      <c r="AIX9" s="117"/>
      <c r="AIY9" s="117"/>
      <c r="AIZ9" s="117"/>
      <c r="AJA9" s="117"/>
      <c r="AJB9" s="117"/>
      <c r="AJC9" s="117"/>
      <c r="AJD9" s="117"/>
      <c r="AJE9" s="117"/>
      <c r="AJF9" s="117"/>
      <c r="AJG9" s="117"/>
      <c r="AJH9" s="117"/>
      <c r="AJI9" s="117"/>
      <c r="AJJ9" s="117"/>
      <c r="AJK9" s="117"/>
      <c r="AJL9" s="117"/>
      <c r="AJM9" s="117"/>
      <c r="AJN9" s="117"/>
      <c r="AJO9" s="117"/>
      <c r="AJP9" s="117"/>
      <c r="AJQ9" s="117"/>
      <c r="AJR9" s="117"/>
      <c r="AJS9" s="117"/>
      <c r="AJT9" s="117"/>
      <c r="AJU9" s="117"/>
      <c r="AJV9" s="117"/>
      <c r="AJW9" s="117"/>
      <c r="AJX9" s="117"/>
      <c r="AJY9" s="117"/>
      <c r="AJZ9" s="117"/>
      <c r="AKA9" s="117"/>
      <c r="AKB9" s="117"/>
      <c r="AKC9" s="117"/>
      <c r="AKD9" s="117"/>
      <c r="AKE9" s="117"/>
      <c r="AKF9" s="117"/>
      <c r="AKG9" s="117"/>
      <c r="AKH9" s="117"/>
      <c r="AKI9" s="117"/>
      <c r="AKJ9" s="117"/>
      <c r="AKK9" s="117"/>
      <c r="AKL9" s="117"/>
      <c r="AKM9" s="117"/>
      <c r="AKN9" s="117"/>
      <c r="AKO9" s="117"/>
      <c r="AKP9" s="117"/>
      <c r="AKQ9" s="117"/>
      <c r="AKR9" s="117"/>
      <c r="AKS9" s="117"/>
      <c r="AKT9" s="117"/>
      <c r="AKU9" s="117"/>
      <c r="AKV9" s="117"/>
      <c r="AKW9" s="117"/>
      <c r="AKX9" s="117"/>
      <c r="AKY9" s="117"/>
      <c r="AKZ9" s="117"/>
      <c r="ALA9" s="117"/>
      <c r="ALB9" s="117"/>
      <c r="ALC9" s="117"/>
      <c r="ALD9" s="117"/>
      <c r="ALE9" s="117"/>
      <c r="ALF9" s="117"/>
      <c r="ALG9" s="117"/>
      <c r="ALH9" s="117"/>
      <c r="ALI9" s="117"/>
      <c r="ALJ9" s="117"/>
      <c r="ALK9" s="117"/>
      <c r="ALL9" s="117"/>
      <c r="ALM9" s="117"/>
      <c r="ALN9" s="117"/>
      <c r="ALO9" s="117"/>
      <c r="ALP9" s="117"/>
      <c r="ALQ9" s="117"/>
      <c r="ALR9" s="117"/>
      <c r="ALS9" s="117"/>
      <c r="ALT9" s="117"/>
      <c r="ALU9" s="117"/>
      <c r="ALV9" s="117"/>
      <c r="ALW9" s="117"/>
      <c r="ALX9" s="117"/>
      <c r="ALY9" s="117"/>
      <c r="ALZ9" s="117"/>
      <c r="AMA9" s="117"/>
      <c r="AMB9" s="117"/>
      <c r="AMC9" s="117"/>
      <c r="AMD9" s="117"/>
      <c r="AME9" s="117"/>
      <c r="AMF9" s="117"/>
      <c r="AMG9" s="117"/>
      <c r="AMH9" s="117"/>
      <c r="AMI9" s="117"/>
      <c r="AMJ9" s="117"/>
    </row>
    <row r="10" spans="1:1024" s="109" customFormat="1" ht="15" x14ac:dyDescent="0.2">
      <c r="A10" s="371" t="str">
        <f>'PLANILHA ORÇAMENTARIA'!A10:G10</f>
        <v>BASE DE PREÇO:  SETOP JAN/2020 - SINAPI JUN/2020 - ORSE MAI/2020 - SUDECAP FEV/2020 - SEINFRA TAB 026.1</v>
      </c>
      <c r="B10" s="372"/>
      <c r="C10" s="372"/>
      <c r="D10" s="372"/>
      <c r="E10" s="372"/>
      <c r="F10" s="372"/>
      <c r="G10" s="373"/>
      <c r="H10" s="131" t="s">
        <v>0</v>
      </c>
      <c r="I10" s="132">
        <f>'PLANILHA ORÇAMENTARIA'!I10</f>
        <v>0.2223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17"/>
      <c r="OD10" s="117"/>
      <c r="OE10" s="117"/>
      <c r="OF10" s="117"/>
      <c r="OG10" s="117"/>
      <c r="OH10" s="117"/>
      <c r="OI10" s="117"/>
      <c r="OJ10" s="117"/>
      <c r="OK10" s="117"/>
      <c r="OL10" s="117"/>
      <c r="OM10" s="117"/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17"/>
      <c r="PQ10" s="117"/>
      <c r="PR10" s="117"/>
      <c r="PS10" s="117"/>
      <c r="PT10" s="117"/>
      <c r="PU10" s="117"/>
      <c r="PV10" s="117"/>
      <c r="PW10" s="117"/>
      <c r="PX10" s="117"/>
      <c r="PY10" s="117"/>
      <c r="PZ10" s="117"/>
      <c r="QA10" s="117"/>
      <c r="QB10" s="117"/>
      <c r="QC10" s="117"/>
      <c r="QD10" s="117"/>
      <c r="QE10" s="117"/>
      <c r="QF10" s="117"/>
      <c r="QG10" s="117"/>
      <c r="QH10" s="117"/>
      <c r="QI10" s="117"/>
      <c r="QJ10" s="117"/>
      <c r="QK10" s="117"/>
      <c r="QL10" s="117"/>
      <c r="QM10" s="117"/>
      <c r="QN10" s="117"/>
      <c r="QO10" s="117"/>
      <c r="QP10" s="117"/>
      <c r="QQ10" s="117"/>
      <c r="QR10" s="117"/>
      <c r="QS10" s="117"/>
      <c r="QT10" s="117"/>
      <c r="QU10" s="117"/>
      <c r="QV10" s="117"/>
      <c r="QW10" s="117"/>
      <c r="QX10" s="117"/>
      <c r="QY10" s="117"/>
      <c r="QZ10" s="117"/>
      <c r="RA10" s="117"/>
      <c r="RB10" s="117"/>
      <c r="RC10" s="117"/>
      <c r="RD10" s="117"/>
      <c r="RE10" s="117"/>
      <c r="RF10" s="117"/>
      <c r="RG10" s="117"/>
      <c r="RH10" s="117"/>
      <c r="RI10" s="117"/>
      <c r="RJ10" s="117"/>
      <c r="RK10" s="117"/>
      <c r="RL10" s="117"/>
      <c r="RM10" s="117"/>
      <c r="RN10" s="117"/>
      <c r="RO10" s="117"/>
      <c r="RP10" s="117"/>
      <c r="RQ10" s="117"/>
      <c r="RR10" s="117"/>
      <c r="RS10" s="117"/>
      <c r="RT10" s="117"/>
      <c r="RU10" s="117"/>
      <c r="RV10" s="117"/>
      <c r="RW10" s="117"/>
      <c r="RX10" s="117"/>
      <c r="RY10" s="117"/>
      <c r="RZ10" s="117"/>
      <c r="SA10" s="117"/>
      <c r="SB10" s="117"/>
      <c r="SC10" s="117"/>
      <c r="SD10" s="117"/>
      <c r="SE10" s="117"/>
      <c r="SF10" s="117"/>
      <c r="SG10" s="117"/>
      <c r="SH10" s="117"/>
      <c r="SI10" s="117"/>
      <c r="SJ10" s="117"/>
      <c r="SK10" s="117"/>
      <c r="SL10" s="117"/>
      <c r="SM10" s="117"/>
      <c r="SN10" s="117"/>
      <c r="SO10" s="117"/>
      <c r="SP10" s="117"/>
      <c r="SQ10" s="117"/>
      <c r="SR10" s="117"/>
      <c r="SS10" s="117"/>
      <c r="ST10" s="117"/>
      <c r="SU10" s="117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</row>
    <row r="11" spans="1:1024" ht="15.75" x14ac:dyDescent="0.2">
      <c r="A11" s="367"/>
      <c r="B11" s="367"/>
      <c r="C11" s="367"/>
      <c r="D11" s="367"/>
      <c r="E11" s="367"/>
      <c r="F11" s="367"/>
      <c r="G11" s="367"/>
      <c r="H11" s="367"/>
      <c r="I11" s="367"/>
      <c r="J11" s="8"/>
      <c r="K11" s="8"/>
    </row>
    <row r="12" spans="1:1024" ht="15" x14ac:dyDescent="0.25">
      <c r="A12" s="130"/>
      <c r="B12" s="130"/>
      <c r="C12" s="130"/>
      <c r="D12" s="130"/>
      <c r="E12" s="368" t="s">
        <v>105</v>
      </c>
      <c r="F12" s="369"/>
      <c r="G12" s="369"/>
      <c r="H12" s="369"/>
      <c r="I12" s="370"/>
    </row>
    <row r="13" spans="1:1024" x14ac:dyDescent="0.2">
      <c r="A13" s="98" t="s">
        <v>2</v>
      </c>
      <c r="B13" s="98" t="s">
        <v>5</v>
      </c>
      <c r="C13" s="98" t="s">
        <v>10</v>
      </c>
      <c r="D13" s="98" t="s">
        <v>106</v>
      </c>
      <c r="E13" s="98">
        <v>1</v>
      </c>
      <c r="F13" s="98">
        <v>2</v>
      </c>
      <c r="G13" s="98">
        <v>3</v>
      </c>
      <c r="H13" s="98">
        <v>4</v>
      </c>
      <c r="I13" s="98">
        <v>5</v>
      </c>
    </row>
    <row r="14" spans="1:1024" x14ac:dyDescent="0.2">
      <c r="A14" s="44"/>
      <c r="B14" s="99"/>
      <c r="C14" s="21"/>
      <c r="D14" s="21"/>
      <c r="E14" s="21"/>
      <c r="F14" s="21"/>
      <c r="G14" s="21"/>
      <c r="H14" s="21"/>
      <c r="I14" s="21"/>
    </row>
    <row r="15" spans="1:1024" x14ac:dyDescent="0.2">
      <c r="A15" s="49">
        <f>'PLANILHA ORÇAMENTARIA'!A14</f>
        <v>1</v>
      </c>
      <c r="B15" s="32" t="s">
        <v>1137</v>
      </c>
      <c r="C15" s="33">
        <f>'PLANILHA ORÇAMENTARIA'!I14</f>
        <v>0</v>
      </c>
      <c r="D15" s="34" t="e">
        <f>C15/C52*100%</f>
        <v>#DIV/0!</v>
      </c>
      <c r="E15" s="35">
        <v>1</v>
      </c>
      <c r="F15" s="100"/>
      <c r="G15" s="21"/>
      <c r="H15" s="21"/>
      <c r="I15" s="21"/>
    </row>
    <row r="16" spans="1:1024" x14ac:dyDescent="0.2">
      <c r="A16" s="49"/>
      <c r="B16" s="36"/>
      <c r="C16" s="37"/>
      <c r="D16" s="34"/>
      <c r="E16" s="38">
        <f>E15*C15</f>
        <v>0</v>
      </c>
      <c r="F16" s="101"/>
      <c r="G16" s="21"/>
      <c r="H16" s="21"/>
      <c r="I16" s="21"/>
    </row>
    <row r="17" spans="1:9" x14ac:dyDescent="0.2">
      <c r="A17" s="49">
        <v>2</v>
      </c>
      <c r="B17" s="39" t="s">
        <v>237</v>
      </c>
      <c r="C17" s="33">
        <f>'PLANILHA ORÇAMENTARIA'!I20</f>
        <v>0</v>
      </c>
      <c r="D17" s="34" t="e">
        <f>C17/C52*100%</f>
        <v>#DIV/0!</v>
      </c>
      <c r="E17" s="40">
        <v>1</v>
      </c>
      <c r="F17" s="102"/>
      <c r="G17" s="41"/>
      <c r="H17" s="21"/>
      <c r="I17" s="21"/>
    </row>
    <row r="18" spans="1:9" x14ac:dyDescent="0.2">
      <c r="A18" s="49"/>
      <c r="B18" s="36"/>
      <c r="C18" s="37"/>
      <c r="D18" s="34"/>
      <c r="E18" s="38">
        <f>E17*C17</f>
        <v>0</v>
      </c>
      <c r="F18" s="101"/>
      <c r="G18" s="25"/>
      <c r="H18" s="21"/>
      <c r="I18" s="21"/>
    </row>
    <row r="19" spans="1:9" x14ac:dyDescent="0.2">
      <c r="A19" s="49">
        <v>3</v>
      </c>
      <c r="B19" s="39" t="s">
        <v>18</v>
      </c>
      <c r="C19" s="33">
        <f>'PLANILHA ORÇAMENTARIA'!I51</f>
        <v>0</v>
      </c>
      <c r="D19" s="34" t="e">
        <f>C19/C52*100%</f>
        <v>#DIV/0!</v>
      </c>
      <c r="E19" s="40">
        <v>0.8</v>
      </c>
      <c r="F19" s="40">
        <v>0.2</v>
      </c>
      <c r="G19" s="42"/>
      <c r="H19" s="21"/>
      <c r="I19" s="21"/>
    </row>
    <row r="20" spans="1:9" x14ac:dyDescent="0.2">
      <c r="A20" s="49"/>
      <c r="B20" s="36"/>
      <c r="C20" s="37"/>
      <c r="D20" s="34"/>
      <c r="E20" s="38">
        <f>E19*C19</f>
        <v>0</v>
      </c>
      <c r="F20" s="38">
        <f>F19*C19</f>
        <v>0</v>
      </c>
      <c r="G20" s="25"/>
      <c r="H20" s="21"/>
      <c r="I20" s="21"/>
    </row>
    <row r="21" spans="1:9" x14ac:dyDescent="0.2">
      <c r="A21" s="49">
        <v>4</v>
      </c>
      <c r="B21" s="39" t="s">
        <v>25</v>
      </c>
      <c r="C21" s="33">
        <f>'PLANILHA ORÇAMENTARIA'!I57</f>
        <v>0</v>
      </c>
      <c r="D21" s="34" t="e">
        <f>C21/C52*100%</f>
        <v>#DIV/0!</v>
      </c>
      <c r="E21" s="21"/>
      <c r="F21" s="40">
        <v>0.8</v>
      </c>
      <c r="G21" s="40">
        <v>0.2</v>
      </c>
      <c r="H21" s="42"/>
      <c r="I21" s="43"/>
    </row>
    <row r="22" spans="1:9" x14ac:dyDescent="0.2">
      <c r="A22" s="49"/>
      <c r="B22" s="36"/>
      <c r="C22" s="37"/>
      <c r="D22" s="34"/>
      <c r="E22" s="21"/>
      <c r="F22" s="38">
        <f>F21*$C21</f>
        <v>0</v>
      </c>
      <c r="G22" s="38">
        <f>G21*$C21</f>
        <v>0</v>
      </c>
      <c r="H22" s="25"/>
      <c r="I22" s="25"/>
    </row>
    <row r="23" spans="1:9" x14ac:dyDescent="0.2">
      <c r="A23" s="31">
        <v>5</v>
      </c>
      <c r="B23" s="39" t="s">
        <v>976</v>
      </c>
      <c r="C23" s="33">
        <f>'PLANILHA ORÇAMENTARIA'!I65</f>
        <v>0</v>
      </c>
      <c r="D23" s="34" t="e">
        <f>C23/C52*100%</f>
        <v>#DIV/0!</v>
      </c>
      <c r="E23" s="21"/>
      <c r="F23" s="40">
        <v>0.7</v>
      </c>
      <c r="G23" s="40">
        <v>0.2</v>
      </c>
      <c r="H23" s="40">
        <v>0.1</v>
      </c>
      <c r="I23" s="102"/>
    </row>
    <row r="24" spans="1:9" x14ac:dyDescent="0.2">
      <c r="A24" s="31"/>
      <c r="B24" s="44"/>
      <c r="C24" s="37"/>
      <c r="D24" s="34"/>
      <c r="E24" s="21"/>
      <c r="F24" s="38">
        <f>F23*$C23</f>
        <v>0</v>
      </c>
      <c r="G24" s="38">
        <f>G23*$C23</f>
        <v>0</v>
      </c>
      <c r="H24" s="38">
        <f>H23*$C23</f>
        <v>0</v>
      </c>
      <c r="I24" s="101"/>
    </row>
    <row r="25" spans="1:9" x14ac:dyDescent="0.2">
      <c r="A25" s="31">
        <v>6</v>
      </c>
      <c r="B25" s="11" t="s">
        <v>233</v>
      </c>
      <c r="C25" s="33">
        <f>'PLANILHA ORÇAMENTARIA'!I82</f>
        <v>0</v>
      </c>
      <c r="D25" s="34" t="e">
        <f>C25/C52*100%</f>
        <v>#DIV/0!</v>
      </c>
      <c r="E25" s="21"/>
      <c r="F25" s="21"/>
      <c r="G25" s="21"/>
      <c r="H25" s="40">
        <v>0.7</v>
      </c>
      <c r="I25" s="40">
        <v>0.3</v>
      </c>
    </row>
    <row r="26" spans="1:9" x14ac:dyDescent="0.2">
      <c r="A26" s="31"/>
      <c r="B26" s="44"/>
      <c r="C26" s="37"/>
      <c r="D26" s="34"/>
      <c r="E26" s="21"/>
      <c r="F26" s="21"/>
      <c r="G26" s="21"/>
      <c r="H26" s="38">
        <f>H25*$C25</f>
        <v>0</v>
      </c>
      <c r="I26" s="38">
        <f>I25*$C25</f>
        <v>0</v>
      </c>
    </row>
    <row r="27" spans="1:9" x14ac:dyDescent="0.2">
      <c r="A27" s="31">
        <v>7</v>
      </c>
      <c r="B27" s="11" t="s">
        <v>977</v>
      </c>
      <c r="C27" s="33">
        <f>'PLANILHA ORÇAMENTARIA'!I87</f>
        <v>0</v>
      </c>
      <c r="D27" s="34" t="e">
        <f>C27/C52*100%</f>
        <v>#DIV/0!</v>
      </c>
      <c r="E27" s="21"/>
      <c r="F27" s="102"/>
      <c r="G27" s="40">
        <v>0.8</v>
      </c>
      <c r="H27" s="167">
        <v>0.2</v>
      </c>
      <c r="I27" s="42"/>
    </row>
    <row r="28" spans="1:9" x14ac:dyDescent="0.2">
      <c r="A28" s="31"/>
      <c r="B28" s="44"/>
      <c r="C28" s="37"/>
      <c r="D28" s="34"/>
      <c r="E28" s="38"/>
      <c r="F28" s="103"/>
      <c r="G28" s="38">
        <f>G27*C27</f>
        <v>0</v>
      </c>
      <c r="H28" s="38">
        <f>H27*$C27</f>
        <v>0</v>
      </c>
      <c r="I28" s="38"/>
    </row>
    <row r="29" spans="1:9" x14ac:dyDescent="0.2">
      <c r="A29" s="31">
        <v>8</v>
      </c>
      <c r="B29" s="11" t="s">
        <v>40</v>
      </c>
      <c r="C29" s="33">
        <f>'PLANILHA ORÇAMENTARIA'!I107</f>
        <v>0</v>
      </c>
      <c r="D29" s="34" t="e">
        <f>C29/C52*100%</f>
        <v>#DIV/0!</v>
      </c>
      <c r="E29" s="21"/>
      <c r="F29" s="45">
        <v>1</v>
      </c>
      <c r="G29" s="102"/>
      <c r="H29" s="42"/>
      <c r="I29" s="42"/>
    </row>
    <row r="30" spans="1:9" x14ac:dyDescent="0.2">
      <c r="A30" s="31"/>
      <c r="B30" s="44"/>
      <c r="C30" s="37"/>
      <c r="D30" s="34"/>
      <c r="E30" s="38"/>
      <c r="F30" s="38">
        <f>F29*C29</f>
        <v>0</v>
      </c>
      <c r="G30" s="101"/>
      <c r="H30" s="38"/>
      <c r="I30" s="25"/>
    </row>
    <row r="31" spans="1:9" x14ac:dyDescent="0.2">
      <c r="A31" s="31">
        <v>9</v>
      </c>
      <c r="B31" s="11" t="s">
        <v>978</v>
      </c>
      <c r="C31" s="33">
        <f>'PLANILHA ORÇAMENTARIA'!I114</f>
        <v>0</v>
      </c>
      <c r="D31" s="34" t="e">
        <f>C31/C52*100%</f>
        <v>#DIV/0!</v>
      </c>
      <c r="E31" s="21"/>
      <c r="F31" s="21"/>
      <c r="G31" s="40">
        <v>0.4</v>
      </c>
      <c r="H31" s="40">
        <v>0.5</v>
      </c>
      <c r="I31" s="40">
        <v>0.1</v>
      </c>
    </row>
    <row r="32" spans="1:9" x14ac:dyDescent="0.2">
      <c r="A32" s="31"/>
      <c r="B32" s="44"/>
      <c r="C32" s="37"/>
      <c r="D32" s="34"/>
      <c r="E32" s="21"/>
      <c r="F32" s="21"/>
      <c r="G32" s="38">
        <f>G31*C31</f>
        <v>0</v>
      </c>
      <c r="H32" s="38">
        <f>H31*C31</f>
        <v>0</v>
      </c>
      <c r="I32" s="38">
        <f>I31*C31</f>
        <v>0</v>
      </c>
    </row>
    <row r="33" spans="1:9" x14ac:dyDescent="0.2">
      <c r="A33" s="31">
        <v>10</v>
      </c>
      <c r="B33" s="11" t="s">
        <v>46</v>
      </c>
      <c r="C33" s="33">
        <f>'PLANILHA ORÇAMENTARIA'!I117</f>
        <v>0</v>
      </c>
      <c r="D33" s="34" t="e">
        <f>C33/C52*100%</f>
        <v>#DIV/0!</v>
      </c>
      <c r="E33" s="21"/>
      <c r="F33" s="21"/>
      <c r="G33" s="40">
        <v>0.3</v>
      </c>
      <c r="H33" s="40">
        <v>0.5</v>
      </c>
      <c r="I33" s="40">
        <v>0.2</v>
      </c>
    </row>
    <row r="34" spans="1:9" x14ac:dyDescent="0.2">
      <c r="A34" s="31"/>
      <c r="B34" s="44"/>
      <c r="C34" s="37"/>
      <c r="D34" s="34"/>
      <c r="E34" s="21"/>
      <c r="F34" s="21"/>
      <c r="G34" s="38">
        <f>G33*C33</f>
        <v>0</v>
      </c>
      <c r="H34" s="38">
        <f>H33*C33</f>
        <v>0</v>
      </c>
      <c r="I34" s="38">
        <f>I33*C33</f>
        <v>0</v>
      </c>
    </row>
    <row r="35" spans="1:9" x14ac:dyDescent="0.2">
      <c r="A35" s="31">
        <v>11</v>
      </c>
      <c r="B35" s="11" t="s">
        <v>52</v>
      </c>
      <c r="C35" s="33">
        <f>'PLANILHA ORÇAMENTARIA'!I138</f>
        <v>0</v>
      </c>
      <c r="D35" s="34" t="e">
        <f>C35/C52*100%</f>
        <v>#DIV/0!</v>
      </c>
      <c r="E35" s="21"/>
      <c r="F35" s="21"/>
      <c r="G35" s="21"/>
      <c r="H35" s="40">
        <v>0.5</v>
      </c>
      <c r="I35" s="40">
        <v>0.5</v>
      </c>
    </row>
    <row r="36" spans="1:9" x14ac:dyDescent="0.2">
      <c r="A36" s="31"/>
      <c r="B36" s="44"/>
      <c r="C36" s="37"/>
      <c r="D36" s="34"/>
      <c r="E36" s="21"/>
      <c r="F36" s="21"/>
      <c r="G36" s="21"/>
      <c r="H36" s="38">
        <f>H35*C35</f>
        <v>0</v>
      </c>
      <c r="I36" s="38">
        <f>I35*C35</f>
        <v>0</v>
      </c>
    </row>
    <row r="37" spans="1:9" x14ac:dyDescent="0.2">
      <c r="A37" s="31">
        <v>12</v>
      </c>
      <c r="B37" s="11" t="s">
        <v>722</v>
      </c>
      <c r="C37" s="33">
        <f>'PLANILHA ORÇAMENTARIA'!I151</f>
        <v>0</v>
      </c>
      <c r="D37" s="34" t="e">
        <f>C37/C52*100%</f>
        <v>#DIV/0!</v>
      </c>
      <c r="E37" s="21"/>
      <c r="F37" s="46">
        <v>0.4</v>
      </c>
      <c r="G37" s="40">
        <v>0.4</v>
      </c>
      <c r="H37" s="40">
        <v>0.2</v>
      </c>
      <c r="I37" s="102"/>
    </row>
    <row r="38" spans="1:9" x14ac:dyDescent="0.2">
      <c r="A38" s="31"/>
      <c r="B38" s="44"/>
      <c r="C38" s="37"/>
      <c r="D38" s="34"/>
      <c r="E38" s="38"/>
      <c r="F38" s="38">
        <f>F37*C37</f>
        <v>0</v>
      </c>
      <c r="G38" s="38">
        <f>G37*C37</f>
        <v>0</v>
      </c>
      <c r="H38" s="38">
        <f>H37*C37</f>
        <v>0</v>
      </c>
      <c r="I38" s="101"/>
    </row>
    <row r="39" spans="1:9" x14ac:dyDescent="0.2">
      <c r="A39" s="31">
        <v>13</v>
      </c>
      <c r="B39" s="23" t="s">
        <v>979</v>
      </c>
      <c r="C39" s="33">
        <f>'PLANILHA ORÇAMENTARIA'!I158</f>
        <v>0</v>
      </c>
      <c r="D39" s="34" t="e">
        <f>C39/C52*100%</f>
        <v>#DIV/0!</v>
      </c>
      <c r="E39" s="21"/>
      <c r="F39" s="45">
        <v>0.4</v>
      </c>
      <c r="G39" s="45">
        <v>0.4</v>
      </c>
      <c r="H39" s="45">
        <v>0.2</v>
      </c>
      <c r="I39" s="102"/>
    </row>
    <row r="40" spans="1:9" x14ac:dyDescent="0.2">
      <c r="A40" s="31"/>
      <c r="B40" s="44"/>
      <c r="C40" s="37"/>
      <c r="D40" s="34"/>
      <c r="E40" s="38"/>
      <c r="F40" s="38">
        <f>F39*C39</f>
        <v>0</v>
      </c>
      <c r="G40" s="38">
        <f>G39*C39</f>
        <v>0</v>
      </c>
      <c r="H40" s="38">
        <f>H39*C39</f>
        <v>0</v>
      </c>
      <c r="I40" s="101"/>
    </row>
    <row r="41" spans="1:9" x14ac:dyDescent="0.2">
      <c r="A41" s="31">
        <v>14</v>
      </c>
      <c r="B41" s="11" t="s">
        <v>79</v>
      </c>
      <c r="C41" s="33">
        <f>'PLANILHA ORÇAMENTARIA'!I183</f>
        <v>0</v>
      </c>
      <c r="D41" s="34" t="e">
        <f>C41/C52*100%</f>
        <v>#DIV/0!</v>
      </c>
      <c r="E41" s="21"/>
      <c r="F41" s="45">
        <v>0.4</v>
      </c>
      <c r="G41" s="40">
        <v>0.4</v>
      </c>
      <c r="H41" s="40">
        <v>0.2</v>
      </c>
      <c r="I41" s="102"/>
    </row>
    <row r="42" spans="1:9" x14ac:dyDescent="0.2">
      <c r="A42" s="31"/>
      <c r="B42" s="44"/>
      <c r="C42" s="37"/>
      <c r="D42" s="34"/>
      <c r="E42" s="38"/>
      <c r="F42" s="38">
        <f>F41*C41</f>
        <v>0</v>
      </c>
      <c r="G42" s="38">
        <f>G41*C41</f>
        <v>0</v>
      </c>
      <c r="H42" s="38">
        <f>H41*C41</f>
        <v>0</v>
      </c>
      <c r="I42" s="101"/>
    </row>
    <row r="43" spans="1:9" x14ac:dyDescent="0.2">
      <c r="A43" s="31">
        <v>15</v>
      </c>
      <c r="B43" s="11" t="s">
        <v>93</v>
      </c>
      <c r="C43" s="33">
        <f>'PLANILHA ORÇAMENTARIA'!I218</f>
        <v>0</v>
      </c>
      <c r="D43" s="34" t="e">
        <f>C43/C52*100%</f>
        <v>#DIV/0!</v>
      </c>
      <c r="E43" s="21"/>
      <c r="F43" s="47"/>
      <c r="G43" s="42"/>
      <c r="H43" s="40">
        <v>0.3</v>
      </c>
      <c r="I43" s="40">
        <v>0.7</v>
      </c>
    </row>
    <row r="44" spans="1:9" x14ac:dyDescent="0.2">
      <c r="A44" s="31"/>
      <c r="B44" s="44"/>
      <c r="C44" s="37"/>
      <c r="D44" s="34"/>
      <c r="E44" s="21"/>
      <c r="F44" s="48"/>
      <c r="G44" s="25"/>
      <c r="H44" s="38">
        <f>H43*C43</f>
        <v>0</v>
      </c>
      <c r="I44" s="38">
        <f>I43*C43</f>
        <v>0</v>
      </c>
    </row>
    <row r="45" spans="1:9" x14ac:dyDescent="0.2">
      <c r="A45" s="31">
        <v>16</v>
      </c>
      <c r="B45" s="11" t="s">
        <v>95</v>
      </c>
      <c r="C45" s="33">
        <f>'PLANILHA ORÇAMENTARIA'!I231</f>
        <v>0</v>
      </c>
      <c r="D45" s="34" t="e">
        <f>C45/C52*100%</f>
        <v>#DIV/0!</v>
      </c>
      <c r="E45" s="21"/>
      <c r="F45" s="40">
        <v>0.1</v>
      </c>
      <c r="G45" s="40">
        <v>0.3</v>
      </c>
      <c r="H45" s="40">
        <v>0.3</v>
      </c>
      <c r="I45" s="40">
        <v>0.3</v>
      </c>
    </row>
    <row r="46" spans="1:9" x14ac:dyDescent="0.2">
      <c r="A46" s="31"/>
      <c r="B46" s="44"/>
      <c r="C46" s="37"/>
      <c r="D46" s="34"/>
      <c r="E46" s="21"/>
      <c r="F46" s="38">
        <f>F45*C45</f>
        <v>0</v>
      </c>
      <c r="G46" s="38">
        <f>G45*C45</f>
        <v>0</v>
      </c>
      <c r="H46" s="38">
        <f>H45*C45</f>
        <v>0</v>
      </c>
      <c r="I46" s="38">
        <f>I45*C45</f>
        <v>0</v>
      </c>
    </row>
    <row r="47" spans="1:9" x14ac:dyDescent="0.2">
      <c r="A47" s="31">
        <v>17</v>
      </c>
      <c r="B47" s="11" t="s">
        <v>96</v>
      </c>
      <c r="C47" s="33">
        <f>'PLANILHA ORÇAMENTARIA'!I234</f>
        <v>0</v>
      </c>
      <c r="D47" s="34" t="e">
        <f>C47/C52*100%</f>
        <v>#DIV/0!</v>
      </c>
      <c r="E47" s="21"/>
      <c r="F47" s="43"/>
      <c r="G47" s="43"/>
      <c r="H47" s="40">
        <v>0.4</v>
      </c>
      <c r="I47" s="40">
        <v>0.6</v>
      </c>
    </row>
    <row r="48" spans="1:9" x14ac:dyDescent="0.2">
      <c r="A48" s="36"/>
      <c r="B48" s="44"/>
      <c r="C48" s="37"/>
      <c r="D48" s="34"/>
      <c r="E48" s="21"/>
      <c r="F48" s="25"/>
      <c r="G48" s="38"/>
      <c r="H48" s="38">
        <f>H47*C47</f>
        <v>0</v>
      </c>
      <c r="I48" s="38">
        <f>I47*C47</f>
        <v>0</v>
      </c>
    </row>
    <row r="49" spans="1:11" x14ac:dyDescent="0.2">
      <c r="A49" s="49">
        <v>18</v>
      </c>
      <c r="B49" s="11" t="s">
        <v>101</v>
      </c>
      <c r="C49" s="33">
        <f>'PLANILHA ORÇAMENTARIA'!I245</f>
        <v>0</v>
      </c>
      <c r="D49" s="34" t="e">
        <f>C49/C52*100%</f>
        <v>#DIV/0!</v>
      </c>
      <c r="E49" s="21"/>
      <c r="F49" s="50">
        <v>0.1</v>
      </c>
      <c r="G49" s="50">
        <v>0.2</v>
      </c>
      <c r="H49" s="50">
        <v>0.6</v>
      </c>
      <c r="I49" s="50">
        <v>0.1</v>
      </c>
      <c r="J49" s="51"/>
      <c r="K49" s="52"/>
    </row>
    <row r="50" spans="1:11" x14ac:dyDescent="0.2">
      <c r="A50" s="49"/>
      <c r="B50" s="44"/>
      <c r="C50" s="37"/>
      <c r="D50" s="34"/>
      <c r="E50" s="38"/>
      <c r="F50" s="38">
        <f>F49*C49</f>
        <v>0</v>
      </c>
      <c r="G50" s="38">
        <f>G49*C49</f>
        <v>0</v>
      </c>
      <c r="H50" s="38">
        <f>H49*C49</f>
        <v>0</v>
      </c>
      <c r="I50" s="38">
        <f>I49*C49</f>
        <v>0</v>
      </c>
      <c r="J50" s="52"/>
      <c r="K50" s="52"/>
    </row>
    <row r="51" spans="1:11" ht="15" thickBot="1" x14ac:dyDescent="0.25">
      <c r="A51" s="29"/>
      <c r="B51" s="29"/>
      <c r="C51" s="53"/>
      <c r="D51" s="1"/>
      <c r="E51" s="1"/>
      <c r="F51" s="1"/>
      <c r="G51" s="1"/>
      <c r="H51" s="1"/>
      <c r="I51" s="1"/>
    </row>
    <row r="52" spans="1:11" ht="15" thickBot="1" x14ac:dyDescent="0.25">
      <c r="A52" s="366" t="s">
        <v>107</v>
      </c>
      <c r="B52" s="366"/>
      <c r="C52" s="54">
        <f>SUM(C15:C50)</f>
        <v>0</v>
      </c>
      <c r="D52" s="55" t="e">
        <f>SUM(D15:D50)</f>
        <v>#DIV/0!</v>
      </c>
      <c r="E52" s="56">
        <f>E16+E18+E20</f>
        <v>0</v>
      </c>
      <c r="F52" s="57">
        <f>F20+F22+F24+F30+F38+F40+F42+F46+F50</f>
        <v>0</v>
      </c>
      <c r="G52" s="56">
        <f>G22+G24+G28+G32+G34+G38+G40+G42+G46+G50</f>
        <v>0</v>
      </c>
      <c r="H52" s="58">
        <f>H24+H26+H32+H34+H36+H38+H40+H42+H44+H46+H48+H50+H28</f>
        <v>0</v>
      </c>
      <c r="I52" s="58">
        <f>I26+I32+I34+I36+I44+I46+I48+I50</f>
        <v>0</v>
      </c>
      <c r="J52" s="59"/>
    </row>
    <row r="53" spans="1:11" ht="15" thickBot="1" x14ac:dyDescent="0.25">
      <c r="A53" s="365" t="s">
        <v>108</v>
      </c>
      <c r="B53" s="365"/>
      <c r="C53" s="60"/>
      <c r="D53" s="30"/>
      <c r="E53" s="61">
        <f>E52</f>
        <v>0</v>
      </c>
      <c r="F53" s="61">
        <f>F52+E53</f>
        <v>0</v>
      </c>
      <c r="G53" s="61">
        <f>G52+F53</f>
        <v>0</v>
      </c>
      <c r="H53" s="61">
        <f>H52+G53</f>
        <v>0</v>
      </c>
      <c r="I53" s="61">
        <f>I52+H53</f>
        <v>0</v>
      </c>
    </row>
    <row r="54" spans="1:11" x14ac:dyDescent="0.2">
      <c r="A54" s="29"/>
      <c r="B54" s="29"/>
      <c r="C54" s="53"/>
      <c r="D54" s="1"/>
      <c r="E54" s="62"/>
      <c r="F54" s="62"/>
      <c r="G54" s="62"/>
      <c r="H54" s="62"/>
      <c r="I54" s="62"/>
      <c r="J54" s="52"/>
    </row>
    <row r="55" spans="1:11" x14ac:dyDescent="0.2">
      <c r="A55" s="344"/>
      <c r="B55" s="345"/>
      <c r="C55" s="345"/>
      <c r="D55" s="345"/>
      <c r="E55" s="345"/>
      <c r="F55" s="345"/>
      <c r="G55" s="345"/>
      <c r="H55" s="345"/>
      <c r="I55" s="346"/>
    </row>
    <row r="56" spans="1:11" x14ac:dyDescent="0.2">
      <c r="A56" s="347"/>
      <c r="B56" s="348"/>
      <c r="C56" s="348"/>
      <c r="D56" s="348"/>
      <c r="E56" s="348"/>
      <c r="F56" s="348"/>
      <c r="G56" s="348"/>
      <c r="H56" s="348"/>
      <c r="I56" s="349"/>
    </row>
    <row r="57" spans="1:11" x14ac:dyDescent="0.2">
      <c r="A57" s="347"/>
      <c r="B57" s="348"/>
      <c r="C57" s="348"/>
      <c r="D57" s="348"/>
      <c r="E57" s="348"/>
      <c r="F57" s="348"/>
      <c r="G57" s="348"/>
      <c r="H57" s="348"/>
      <c r="I57" s="349"/>
    </row>
    <row r="58" spans="1:11" x14ac:dyDescent="0.2">
      <c r="A58" s="347"/>
      <c r="B58" s="348"/>
      <c r="C58" s="348"/>
      <c r="D58" s="348"/>
      <c r="E58" s="348"/>
      <c r="F58" s="348"/>
      <c r="G58" s="348"/>
      <c r="H58" s="348"/>
      <c r="I58" s="349"/>
    </row>
    <row r="59" spans="1:11" x14ac:dyDescent="0.2">
      <c r="A59" s="347"/>
      <c r="B59" s="348"/>
      <c r="C59" s="348"/>
      <c r="D59" s="348"/>
      <c r="E59" s="348"/>
      <c r="F59" s="348"/>
      <c r="G59" s="348"/>
      <c r="H59" s="348"/>
      <c r="I59" s="349"/>
    </row>
    <row r="60" spans="1:11" x14ac:dyDescent="0.2">
      <c r="A60" s="347"/>
      <c r="B60" s="348"/>
      <c r="C60" s="348"/>
      <c r="D60" s="348"/>
      <c r="E60" s="348"/>
      <c r="F60" s="348"/>
      <c r="G60" s="348"/>
      <c r="H60" s="348"/>
      <c r="I60" s="349"/>
    </row>
    <row r="61" spans="1:11" x14ac:dyDescent="0.2">
      <c r="A61" s="347"/>
      <c r="B61" s="348"/>
      <c r="C61" s="348"/>
      <c r="D61" s="348"/>
      <c r="E61" s="348"/>
      <c r="F61" s="348"/>
      <c r="G61" s="348"/>
      <c r="H61" s="348"/>
      <c r="I61" s="349"/>
    </row>
    <row r="62" spans="1:11" x14ac:dyDescent="0.2">
      <c r="A62" s="347"/>
      <c r="B62" s="348"/>
      <c r="C62" s="348"/>
      <c r="D62" s="348"/>
      <c r="E62" s="348"/>
      <c r="F62" s="348"/>
      <c r="G62" s="348"/>
      <c r="H62" s="348"/>
      <c r="I62" s="349"/>
    </row>
    <row r="63" spans="1:11" x14ac:dyDescent="0.2">
      <c r="A63" s="350"/>
      <c r="B63" s="351"/>
      <c r="C63" s="351"/>
      <c r="D63" s="351"/>
      <c r="E63" s="351"/>
      <c r="F63" s="351"/>
      <c r="G63" s="351"/>
      <c r="H63" s="351"/>
      <c r="I63" s="352"/>
    </row>
  </sheetData>
  <mergeCells count="10">
    <mergeCell ref="A55:I63"/>
    <mergeCell ref="A9:G9"/>
    <mergeCell ref="A53:B53"/>
    <mergeCell ref="A1:I5"/>
    <mergeCell ref="A7:I7"/>
    <mergeCell ref="A8:D8"/>
    <mergeCell ref="A52:B52"/>
    <mergeCell ref="A11:I11"/>
    <mergeCell ref="E12:I12"/>
    <mergeCell ref="A10:G10"/>
  </mergeCells>
  <pageMargins left="0.23622047244094491" right="0.23622047244094491" top="0.74803149606299213" bottom="0.74803149606299213" header="0.31496062992125984" footer="0.31496062992125984"/>
  <pageSetup paperSize="9" firstPageNumber="0" fitToHeight="0" orientation="landscape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6"/>
  <sheetViews>
    <sheetView topLeftCell="A40" zoomScaleNormal="100" workbookViewId="0">
      <selection activeCell="A114" sqref="A114:F114"/>
    </sheetView>
  </sheetViews>
  <sheetFormatPr defaultRowHeight="15" x14ac:dyDescent="0.2"/>
  <cols>
    <col min="1" max="1" width="9.125" style="63" customWidth="1"/>
    <col min="2" max="2" width="36.5" style="64" customWidth="1"/>
    <col min="3" max="3" width="6.375" style="65" customWidth="1"/>
    <col min="4" max="4" width="8.375" style="65" customWidth="1"/>
    <col min="5" max="5" width="10.5" style="65" bestFit="1" customWidth="1"/>
    <col min="6" max="6" width="10.5" style="65" customWidth="1"/>
    <col min="7" max="1025" width="9" customWidth="1"/>
  </cols>
  <sheetData>
    <row r="1" spans="1:6" ht="15" customHeight="1" x14ac:dyDescent="0.2">
      <c r="A1" s="403"/>
      <c r="B1" s="404"/>
      <c r="C1" s="404"/>
      <c r="D1" s="404"/>
      <c r="E1" s="404"/>
      <c r="F1" s="405"/>
    </row>
    <row r="2" spans="1:6" ht="15" customHeight="1" x14ac:dyDescent="0.2">
      <c r="A2" s="406"/>
      <c r="B2" s="407"/>
      <c r="C2" s="407"/>
      <c r="D2" s="407"/>
      <c r="E2" s="407"/>
      <c r="F2" s="408"/>
    </row>
    <row r="3" spans="1:6" ht="15" customHeight="1" x14ac:dyDescent="0.2">
      <c r="A3" s="406"/>
      <c r="B3" s="407"/>
      <c r="C3" s="407"/>
      <c r="D3" s="407"/>
      <c r="E3" s="407"/>
      <c r="F3" s="408"/>
    </row>
    <row r="4" spans="1:6" ht="15" customHeight="1" x14ac:dyDescent="0.2">
      <c r="A4" s="406"/>
      <c r="B4" s="407"/>
      <c r="C4" s="407"/>
      <c r="D4" s="407"/>
      <c r="E4" s="407"/>
      <c r="F4" s="408"/>
    </row>
    <row r="5" spans="1:6" ht="14.25" customHeight="1" x14ac:dyDescent="0.2">
      <c r="A5" s="409"/>
      <c r="B5" s="410"/>
      <c r="C5" s="410"/>
      <c r="D5" s="410"/>
      <c r="E5" s="410"/>
      <c r="F5" s="411"/>
    </row>
    <row r="6" spans="1:6" ht="14.25" x14ac:dyDescent="0.2">
      <c r="A6" s="413" t="s">
        <v>206</v>
      </c>
      <c r="B6" s="414"/>
      <c r="C6" s="414"/>
      <c r="D6" s="414"/>
      <c r="E6" s="414"/>
      <c r="F6" s="414"/>
    </row>
    <row r="7" spans="1:6" ht="24" customHeight="1" x14ac:dyDescent="0.2">
      <c r="A7" s="412" t="str">
        <f>'PLANILHA ORÇAMENTARIA'!A8:D8</f>
        <v>OBRA: REFORMA E.M. JOSÉ MIGUEL MUAHAD</v>
      </c>
      <c r="B7" s="412"/>
      <c r="C7" s="412"/>
      <c r="D7" s="412"/>
      <c r="E7" s="412"/>
      <c r="F7" s="412"/>
    </row>
    <row r="8" spans="1:6" ht="14.25" x14ac:dyDescent="0.2">
      <c r="A8" s="398" t="s">
        <v>128</v>
      </c>
      <c r="B8" s="399"/>
      <c r="C8" s="399"/>
      <c r="D8" s="399"/>
      <c r="E8" s="399"/>
      <c r="F8" s="400"/>
    </row>
    <row r="9" spans="1:6" s="80" customFormat="1" ht="14.25" x14ac:dyDescent="0.2">
      <c r="A9" s="402" t="s">
        <v>449</v>
      </c>
      <c r="B9" s="402"/>
      <c r="C9" s="402"/>
      <c r="D9" s="402"/>
      <c r="E9" s="402"/>
      <c r="F9" s="402"/>
    </row>
    <row r="10" spans="1:6" s="80" customFormat="1" ht="14.25" customHeight="1" x14ac:dyDescent="0.2">
      <c r="A10" s="396" t="s">
        <v>130</v>
      </c>
      <c r="B10" s="396"/>
      <c r="C10" s="396"/>
      <c r="D10" s="396"/>
      <c r="E10" s="396"/>
      <c r="F10" s="396"/>
    </row>
    <row r="11" spans="1:6" s="80" customFormat="1" ht="14.25" customHeight="1" x14ac:dyDescent="0.2">
      <c r="A11" s="192" t="s">
        <v>109</v>
      </c>
      <c r="B11" s="251" t="s">
        <v>110</v>
      </c>
      <c r="C11" s="251" t="s">
        <v>111</v>
      </c>
      <c r="D11" s="251" t="s">
        <v>112</v>
      </c>
      <c r="E11" s="251" t="s">
        <v>113</v>
      </c>
      <c r="F11" s="251" t="s">
        <v>114</v>
      </c>
    </row>
    <row r="12" spans="1:6" s="80" customFormat="1" ht="14.25" customHeight="1" x14ac:dyDescent="0.2">
      <c r="A12" s="394" t="s">
        <v>117</v>
      </c>
      <c r="B12" s="394"/>
      <c r="C12" s="394"/>
      <c r="D12" s="394"/>
      <c r="E12" s="394"/>
      <c r="F12" s="394"/>
    </row>
    <row r="13" spans="1:6" s="80" customFormat="1" ht="14.25" x14ac:dyDescent="0.2">
      <c r="A13" s="192">
        <v>6127</v>
      </c>
      <c r="B13" s="252" t="s">
        <v>986</v>
      </c>
      <c r="C13" s="251" t="s">
        <v>226</v>
      </c>
      <c r="D13" s="253">
        <v>0.5</v>
      </c>
      <c r="E13" s="254">
        <v>11.83</v>
      </c>
      <c r="F13" s="254">
        <f>ROUND(E13*D13,2)</f>
        <v>5.92</v>
      </c>
    </row>
    <row r="14" spans="1:6" s="80" customFormat="1" ht="14.25" x14ac:dyDescent="0.2">
      <c r="A14" s="192">
        <v>4750</v>
      </c>
      <c r="B14" s="252" t="s">
        <v>987</v>
      </c>
      <c r="C14" s="251" t="s">
        <v>226</v>
      </c>
      <c r="D14" s="253">
        <v>0.5</v>
      </c>
      <c r="E14" s="254">
        <v>17.07</v>
      </c>
      <c r="F14" s="254">
        <f>ROUND(E14*D14,2)</f>
        <v>8.5399999999999991</v>
      </c>
    </row>
    <row r="15" spans="1:6" s="80" customFormat="1" ht="14.25" x14ac:dyDescent="0.2">
      <c r="A15" s="395" t="s">
        <v>116</v>
      </c>
      <c r="B15" s="395"/>
      <c r="C15" s="395"/>
      <c r="D15" s="395"/>
      <c r="E15" s="395"/>
      <c r="F15" s="255">
        <f>SUM(F13:F14)</f>
        <v>14.459999999999999</v>
      </c>
    </row>
    <row r="16" spans="1:6" s="80" customFormat="1" ht="14.25" x14ac:dyDescent="0.2">
      <c r="A16" s="395" t="s">
        <v>119</v>
      </c>
      <c r="B16" s="395"/>
      <c r="C16" s="395"/>
      <c r="D16" s="395"/>
      <c r="E16" s="395"/>
      <c r="F16" s="254">
        <f>(F15/0.99)</f>
        <v>14.606060606060606</v>
      </c>
    </row>
    <row r="17" spans="1:6" s="80" customFormat="1" ht="14.25" x14ac:dyDescent="0.2">
      <c r="A17" s="396" t="s">
        <v>988</v>
      </c>
      <c r="B17" s="396"/>
      <c r="C17" s="396"/>
      <c r="D17" s="396"/>
      <c r="E17" s="396"/>
      <c r="F17" s="396"/>
    </row>
    <row r="18" spans="1:6" s="80" customFormat="1" ht="14.25" x14ac:dyDescent="0.2">
      <c r="A18" s="396" t="s">
        <v>447</v>
      </c>
      <c r="B18" s="396"/>
      <c r="C18" s="396"/>
      <c r="D18" s="396"/>
      <c r="E18" s="396"/>
      <c r="F18" s="396"/>
    </row>
    <row r="19" spans="1:6" s="80" customFormat="1" ht="14.25" x14ac:dyDescent="0.2">
      <c r="A19" s="398" t="s">
        <v>448</v>
      </c>
      <c r="B19" s="399"/>
      <c r="C19" s="399"/>
      <c r="D19" s="399"/>
      <c r="E19" s="399"/>
      <c r="F19" s="400"/>
    </row>
    <row r="20" spans="1:6" s="80" customFormat="1" ht="26.25" customHeight="1" x14ac:dyDescent="0.2">
      <c r="A20" s="401" t="s">
        <v>793</v>
      </c>
      <c r="B20" s="402"/>
      <c r="C20" s="402"/>
      <c r="D20" s="402"/>
      <c r="E20" s="402"/>
      <c r="F20" s="402"/>
    </row>
    <row r="21" spans="1:6" s="80" customFormat="1" ht="14.25" customHeight="1" x14ac:dyDescent="0.2">
      <c r="A21" s="396" t="s">
        <v>130</v>
      </c>
      <c r="B21" s="396"/>
      <c r="C21" s="396"/>
      <c r="D21" s="396"/>
      <c r="E21" s="396"/>
      <c r="F21" s="396"/>
    </row>
    <row r="22" spans="1:6" s="80" customFormat="1" ht="14.25" customHeight="1" x14ac:dyDescent="0.2">
      <c r="A22" s="192" t="s">
        <v>109</v>
      </c>
      <c r="B22" s="251" t="s">
        <v>110</v>
      </c>
      <c r="C22" s="251" t="s">
        <v>111</v>
      </c>
      <c r="D22" s="251" t="s">
        <v>112</v>
      </c>
      <c r="E22" s="251" t="s">
        <v>113</v>
      </c>
      <c r="F22" s="251" t="s">
        <v>114</v>
      </c>
    </row>
    <row r="23" spans="1:6" s="80" customFormat="1" ht="14.25" customHeight="1" x14ac:dyDescent="0.2">
      <c r="A23" s="394" t="s">
        <v>115</v>
      </c>
      <c r="B23" s="394"/>
      <c r="C23" s="394"/>
      <c r="D23" s="394"/>
      <c r="E23" s="394"/>
      <c r="F23" s="394"/>
    </row>
    <row r="24" spans="1:6" s="80" customFormat="1" ht="63.75" x14ac:dyDescent="0.2">
      <c r="A24" s="192" t="s">
        <v>214</v>
      </c>
      <c r="B24" s="252" t="s">
        <v>230</v>
      </c>
      <c r="C24" s="251" t="s">
        <v>111</v>
      </c>
      <c r="D24" s="256">
        <v>0.73499999999999999</v>
      </c>
      <c r="E24" s="254">
        <v>443.39</v>
      </c>
      <c r="F24" s="254">
        <f>ROUND(E24*D24,2)</f>
        <v>325.89</v>
      </c>
    </row>
    <row r="25" spans="1:6" s="80" customFormat="1" ht="14.25" customHeight="1" x14ac:dyDescent="0.2">
      <c r="A25" s="395" t="s">
        <v>116</v>
      </c>
      <c r="B25" s="395"/>
      <c r="C25" s="395"/>
      <c r="D25" s="395"/>
      <c r="E25" s="395"/>
      <c r="F25" s="257">
        <f>SUM(F24:F24)</f>
        <v>325.89</v>
      </c>
    </row>
    <row r="26" spans="1:6" s="80" customFormat="1" ht="14.25" customHeight="1" x14ac:dyDescent="0.2">
      <c r="A26" s="395" t="s">
        <v>119</v>
      </c>
      <c r="B26" s="395"/>
      <c r="C26" s="395"/>
      <c r="D26" s="395"/>
      <c r="E26" s="395"/>
      <c r="F26" s="254">
        <f>F25</f>
        <v>325.89</v>
      </c>
    </row>
    <row r="27" spans="1:6" s="80" customFormat="1" ht="14.25" customHeight="1" x14ac:dyDescent="0.2">
      <c r="A27" s="396" t="s">
        <v>757</v>
      </c>
      <c r="B27" s="396"/>
      <c r="C27" s="396"/>
      <c r="D27" s="396"/>
      <c r="E27" s="396"/>
      <c r="F27" s="396"/>
    </row>
    <row r="28" spans="1:6" s="80" customFormat="1" ht="14.25" customHeight="1" x14ac:dyDescent="0.2">
      <c r="A28" s="396" t="s">
        <v>989</v>
      </c>
      <c r="B28" s="396"/>
      <c r="C28" s="396"/>
      <c r="D28" s="396"/>
      <c r="E28" s="396"/>
      <c r="F28" s="396"/>
    </row>
    <row r="29" spans="1:6" ht="17.25" customHeight="1" x14ac:dyDescent="0.2">
      <c r="A29" s="398" t="s">
        <v>221</v>
      </c>
      <c r="B29" s="399"/>
      <c r="C29" s="399"/>
      <c r="D29" s="399"/>
      <c r="E29" s="399"/>
      <c r="F29" s="400"/>
    </row>
    <row r="30" spans="1:6" s="80" customFormat="1" ht="14.25" x14ac:dyDescent="0.2">
      <c r="A30" s="401" t="s">
        <v>794</v>
      </c>
      <c r="B30" s="402"/>
      <c r="C30" s="402"/>
      <c r="D30" s="402"/>
      <c r="E30" s="402"/>
      <c r="F30" s="402"/>
    </row>
    <row r="31" spans="1:6" s="80" customFormat="1" ht="14.25" x14ac:dyDescent="0.2">
      <c r="A31" s="396" t="s">
        <v>130</v>
      </c>
      <c r="B31" s="396"/>
      <c r="C31" s="396"/>
      <c r="D31" s="396"/>
      <c r="E31" s="396"/>
      <c r="F31" s="396"/>
    </row>
    <row r="32" spans="1:6" s="80" customFormat="1" ht="17.25" customHeight="1" x14ac:dyDescent="0.2">
      <c r="A32" s="192" t="s">
        <v>109</v>
      </c>
      <c r="B32" s="251" t="s">
        <v>110</v>
      </c>
      <c r="C32" s="251" t="s">
        <v>111</v>
      </c>
      <c r="D32" s="251" t="s">
        <v>112</v>
      </c>
      <c r="E32" s="251" t="s">
        <v>113</v>
      </c>
      <c r="F32" s="251" t="s">
        <v>114</v>
      </c>
    </row>
    <row r="33" spans="1:6" s="80" customFormat="1" ht="17.25" customHeight="1" x14ac:dyDescent="0.2">
      <c r="A33" s="394" t="s">
        <v>115</v>
      </c>
      <c r="B33" s="394"/>
      <c r="C33" s="394"/>
      <c r="D33" s="394"/>
      <c r="E33" s="394"/>
      <c r="F33" s="394"/>
    </row>
    <row r="34" spans="1:6" s="80" customFormat="1" ht="76.5" x14ac:dyDescent="0.2">
      <c r="A34" s="251">
        <v>3104</v>
      </c>
      <c r="B34" s="258" t="s">
        <v>759</v>
      </c>
      <c r="C34" s="251" t="s">
        <v>199</v>
      </c>
      <c r="D34" s="256">
        <v>1</v>
      </c>
      <c r="E34" s="251">
        <v>320.35000000000002</v>
      </c>
      <c r="F34" s="256">
        <f>D34*E34</f>
        <v>320.35000000000002</v>
      </c>
    </row>
    <row r="35" spans="1:6" s="80" customFormat="1" ht="25.5" x14ac:dyDescent="0.2">
      <c r="A35" s="251">
        <v>10507</v>
      </c>
      <c r="B35" s="258" t="s">
        <v>760</v>
      </c>
      <c r="C35" s="251" t="s">
        <v>196</v>
      </c>
      <c r="D35" s="251">
        <v>1.68</v>
      </c>
      <c r="E35" s="251">
        <v>176.44</v>
      </c>
      <c r="F35" s="256">
        <f t="shared" ref="F35:F37" si="0">D35*E35</f>
        <v>296.41919999999999</v>
      </c>
    </row>
    <row r="36" spans="1:6" s="80" customFormat="1" ht="25.5" x14ac:dyDescent="0.2">
      <c r="A36" s="251">
        <v>11499</v>
      </c>
      <c r="B36" s="258" t="s">
        <v>761</v>
      </c>
      <c r="C36" s="251" t="s">
        <v>94</v>
      </c>
      <c r="D36" s="256">
        <v>1</v>
      </c>
      <c r="E36" s="251">
        <v>955.98</v>
      </c>
      <c r="F36" s="256">
        <f t="shared" si="0"/>
        <v>955.98</v>
      </c>
    </row>
    <row r="37" spans="1:6" s="80" customFormat="1" ht="63.75" x14ac:dyDescent="0.2">
      <c r="A37" s="251">
        <v>11523</v>
      </c>
      <c r="B37" s="258" t="s">
        <v>762</v>
      </c>
      <c r="C37" s="251" t="s">
        <v>94</v>
      </c>
      <c r="D37" s="256">
        <v>1</v>
      </c>
      <c r="E37" s="251">
        <v>11.88</v>
      </c>
      <c r="F37" s="256">
        <f t="shared" si="0"/>
        <v>11.88</v>
      </c>
    </row>
    <row r="38" spans="1:6" s="80" customFormat="1" ht="14.25" x14ac:dyDescent="0.2">
      <c r="A38" s="395" t="s">
        <v>116</v>
      </c>
      <c r="B38" s="395"/>
      <c r="C38" s="395"/>
      <c r="D38" s="395"/>
      <c r="E38" s="395"/>
      <c r="F38" s="257">
        <f>SUM(F34:F37)</f>
        <v>1584.6292000000001</v>
      </c>
    </row>
    <row r="39" spans="1:6" s="80" customFormat="1" ht="17.25" customHeight="1" x14ac:dyDescent="0.2">
      <c r="A39" s="394" t="s">
        <v>117</v>
      </c>
      <c r="B39" s="394"/>
      <c r="C39" s="394"/>
      <c r="D39" s="394"/>
      <c r="E39" s="394"/>
      <c r="F39" s="394"/>
    </row>
    <row r="40" spans="1:6" s="80" customFormat="1" ht="25.5" x14ac:dyDescent="0.2">
      <c r="A40" s="251">
        <v>10489</v>
      </c>
      <c r="B40" s="258" t="s">
        <v>763</v>
      </c>
      <c r="C40" s="251" t="s">
        <v>226</v>
      </c>
      <c r="D40" s="256">
        <v>0.3</v>
      </c>
      <c r="E40" s="251">
        <v>13.85</v>
      </c>
      <c r="F40" s="256">
        <f t="shared" ref="F40" si="1">D40*E40</f>
        <v>4.1549999999999994</v>
      </c>
    </row>
    <row r="41" spans="1:6" s="80" customFormat="1" ht="17.25" customHeight="1" x14ac:dyDescent="0.2">
      <c r="A41" s="395" t="s">
        <v>764</v>
      </c>
      <c r="B41" s="395"/>
      <c r="C41" s="395"/>
      <c r="D41" s="395"/>
      <c r="E41" s="395"/>
      <c r="F41" s="257">
        <f>F40</f>
        <v>4.1549999999999994</v>
      </c>
    </row>
    <row r="42" spans="1:6" s="80" customFormat="1" ht="17.25" customHeight="1" x14ac:dyDescent="0.2">
      <c r="A42" s="395" t="s">
        <v>119</v>
      </c>
      <c r="B42" s="395"/>
      <c r="C42" s="395"/>
      <c r="D42" s="395"/>
      <c r="E42" s="395"/>
      <c r="F42" s="254">
        <f>F41+F38</f>
        <v>1588.7842000000001</v>
      </c>
    </row>
    <row r="43" spans="1:6" s="80" customFormat="1" ht="17.25" customHeight="1" x14ac:dyDescent="0.2">
      <c r="A43" s="396" t="s">
        <v>988</v>
      </c>
      <c r="B43" s="396"/>
      <c r="C43" s="396"/>
      <c r="D43" s="396"/>
      <c r="E43" s="396"/>
      <c r="F43" s="396"/>
    </row>
    <row r="44" spans="1:6" s="80" customFormat="1" ht="17.25" customHeight="1" x14ac:dyDescent="0.2">
      <c r="A44" s="396" t="s">
        <v>765</v>
      </c>
      <c r="B44" s="396"/>
      <c r="C44" s="396"/>
      <c r="D44" s="396"/>
      <c r="E44" s="396"/>
      <c r="F44" s="396"/>
    </row>
    <row r="45" spans="1:6" ht="17.25" customHeight="1" x14ac:dyDescent="0.2">
      <c r="A45" s="398" t="s">
        <v>222</v>
      </c>
      <c r="B45" s="399"/>
      <c r="C45" s="399"/>
      <c r="D45" s="399"/>
      <c r="E45" s="399"/>
      <c r="F45" s="400"/>
    </row>
    <row r="46" spans="1:6" s="80" customFormat="1" ht="28.5" customHeight="1" x14ac:dyDescent="0.2">
      <c r="A46" s="401" t="s">
        <v>795</v>
      </c>
      <c r="B46" s="402"/>
      <c r="C46" s="402"/>
      <c r="D46" s="402"/>
      <c r="E46" s="402"/>
      <c r="F46" s="402"/>
    </row>
    <row r="47" spans="1:6" s="80" customFormat="1" ht="17.25" customHeight="1" x14ac:dyDescent="0.2">
      <c r="A47" s="396" t="s">
        <v>130</v>
      </c>
      <c r="B47" s="396"/>
      <c r="C47" s="396"/>
      <c r="D47" s="396"/>
      <c r="E47" s="396"/>
      <c r="F47" s="396"/>
    </row>
    <row r="48" spans="1:6" s="80" customFormat="1" ht="17.25" customHeight="1" x14ac:dyDescent="0.2">
      <c r="A48" s="192" t="s">
        <v>109</v>
      </c>
      <c r="B48" s="251" t="s">
        <v>110</v>
      </c>
      <c r="C48" s="251" t="s">
        <v>111</v>
      </c>
      <c r="D48" s="251" t="s">
        <v>112</v>
      </c>
      <c r="E48" s="251" t="s">
        <v>113</v>
      </c>
      <c r="F48" s="251" t="s">
        <v>114</v>
      </c>
    </row>
    <row r="49" spans="1:6" s="80" customFormat="1" ht="17.25" customHeight="1" x14ac:dyDescent="0.2">
      <c r="A49" s="394" t="s">
        <v>115</v>
      </c>
      <c r="B49" s="394"/>
      <c r="C49" s="394"/>
      <c r="D49" s="394"/>
      <c r="E49" s="394"/>
      <c r="F49" s="394"/>
    </row>
    <row r="50" spans="1:6" s="80" customFormat="1" ht="63.75" x14ac:dyDescent="0.2">
      <c r="A50" s="251">
        <v>38165</v>
      </c>
      <c r="B50" s="258" t="s">
        <v>770</v>
      </c>
      <c r="C50" s="251" t="s">
        <v>199</v>
      </c>
      <c r="D50" s="256">
        <v>5</v>
      </c>
      <c r="E50" s="251">
        <v>49.76</v>
      </c>
      <c r="F50" s="256">
        <f>E50*D50</f>
        <v>248.79999999999998</v>
      </c>
    </row>
    <row r="51" spans="1:6" s="80" customFormat="1" ht="25.5" x14ac:dyDescent="0.2">
      <c r="A51" s="251">
        <v>10507</v>
      </c>
      <c r="B51" s="258" t="s">
        <v>760</v>
      </c>
      <c r="C51" s="251" t="s">
        <v>196</v>
      </c>
      <c r="D51" s="251">
        <v>8.5399999999999991</v>
      </c>
      <c r="E51" s="251">
        <v>176.44</v>
      </c>
      <c r="F51" s="256">
        <f t="shared" ref="F51:F52" si="2">E51*D51</f>
        <v>1506.7975999999999</v>
      </c>
    </row>
    <row r="52" spans="1:6" s="80" customFormat="1" ht="38.25" x14ac:dyDescent="0.2">
      <c r="A52" s="251">
        <v>11552</v>
      </c>
      <c r="B52" s="258" t="s">
        <v>771</v>
      </c>
      <c r="C52" s="251" t="s">
        <v>56</v>
      </c>
      <c r="D52" s="256">
        <v>24.3</v>
      </c>
      <c r="E52" s="251">
        <v>7.77</v>
      </c>
      <c r="F52" s="256">
        <f t="shared" si="2"/>
        <v>188.81100000000001</v>
      </c>
    </row>
    <row r="53" spans="1:6" s="80" customFormat="1" ht="17.25" customHeight="1" x14ac:dyDescent="0.2">
      <c r="A53" s="395" t="s">
        <v>116</v>
      </c>
      <c r="B53" s="395"/>
      <c r="C53" s="395"/>
      <c r="D53" s="395"/>
      <c r="E53" s="395"/>
      <c r="F53" s="257">
        <f>SUM(F50:F52)</f>
        <v>1944.4085999999998</v>
      </c>
    </row>
    <row r="54" spans="1:6" s="80" customFormat="1" ht="17.25" customHeight="1" x14ac:dyDescent="0.2">
      <c r="A54" s="394" t="s">
        <v>117</v>
      </c>
      <c r="B54" s="394"/>
      <c r="C54" s="394"/>
      <c r="D54" s="394"/>
      <c r="E54" s="394"/>
      <c r="F54" s="394"/>
    </row>
    <row r="55" spans="1:6" s="80" customFormat="1" ht="14.25" x14ac:dyDescent="0.2">
      <c r="A55" s="251">
        <v>10489</v>
      </c>
      <c r="B55" s="258" t="s">
        <v>990</v>
      </c>
      <c r="C55" s="251" t="s">
        <v>226</v>
      </c>
      <c r="D55" s="256">
        <v>3.59</v>
      </c>
      <c r="E55" s="251">
        <v>13.85</v>
      </c>
      <c r="F55" s="256">
        <f>D55*E55</f>
        <v>49.721499999999999</v>
      </c>
    </row>
    <row r="56" spans="1:6" s="80" customFormat="1" ht="17.25" customHeight="1" x14ac:dyDescent="0.2">
      <c r="A56" s="395" t="s">
        <v>764</v>
      </c>
      <c r="B56" s="395"/>
      <c r="C56" s="395"/>
      <c r="D56" s="395"/>
      <c r="E56" s="395"/>
      <c r="F56" s="257">
        <f>F55</f>
        <v>49.721499999999999</v>
      </c>
    </row>
    <row r="57" spans="1:6" s="80" customFormat="1" ht="17.25" customHeight="1" x14ac:dyDescent="0.2">
      <c r="A57" s="395" t="s">
        <v>119</v>
      </c>
      <c r="B57" s="395"/>
      <c r="C57" s="395"/>
      <c r="D57" s="395"/>
      <c r="E57" s="395"/>
      <c r="F57" s="254">
        <f>F56+F53</f>
        <v>1994.1300999999999</v>
      </c>
    </row>
    <row r="58" spans="1:6" s="80" customFormat="1" ht="17.25" customHeight="1" x14ac:dyDescent="0.2">
      <c r="A58" s="396" t="s">
        <v>988</v>
      </c>
      <c r="B58" s="396"/>
      <c r="C58" s="396"/>
      <c r="D58" s="396"/>
      <c r="E58" s="396"/>
      <c r="F58" s="396"/>
    </row>
    <row r="59" spans="1:6" s="80" customFormat="1" ht="14.25" x14ac:dyDescent="0.2">
      <c r="A59" s="396" t="s">
        <v>447</v>
      </c>
      <c r="B59" s="396"/>
      <c r="C59" s="396"/>
      <c r="D59" s="396"/>
      <c r="E59" s="396"/>
      <c r="F59" s="396"/>
    </row>
    <row r="60" spans="1:6" ht="14.25" x14ac:dyDescent="0.2">
      <c r="A60" s="388" t="s">
        <v>223</v>
      </c>
      <c r="B60" s="388"/>
      <c r="C60" s="388"/>
      <c r="D60" s="388"/>
      <c r="E60" s="388"/>
      <c r="F60" s="388"/>
    </row>
    <row r="61" spans="1:6" s="219" customFormat="1" ht="28.5" customHeight="1" x14ac:dyDescent="0.2">
      <c r="A61" s="397" t="s">
        <v>801</v>
      </c>
      <c r="B61" s="397"/>
      <c r="C61" s="397"/>
      <c r="D61" s="397"/>
      <c r="E61" s="397"/>
      <c r="F61" s="397"/>
    </row>
    <row r="62" spans="1:6" s="219" customFormat="1" ht="12.75" x14ac:dyDescent="0.2">
      <c r="A62" s="378" t="s">
        <v>799</v>
      </c>
      <c r="B62" s="378"/>
      <c r="C62" s="378"/>
      <c r="D62" s="378"/>
      <c r="E62" s="378"/>
      <c r="F62" s="378"/>
    </row>
    <row r="63" spans="1:6" s="219" customFormat="1" ht="12.75" x14ac:dyDescent="0.2">
      <c r="A63" s="259" t="s">
        <v>109</v>
      </c>
      <c r="B63" s="260" t="s">
        <v>110</v>
      </c>
      <c r="C63" s="260" t="s">
        <v>111</v>
      </c>
      <c r="D63" s="260" t="s">
        <v>112</v>
      </c>
      <c r="E63" s="260" t="s">
        <v>113</v>
      </c>
      <c r="F63" s="260" t="s">
        <v>114</v>
      </c>
    </row>
    <row r="64" spans="1:6" s="219" customFormat="1" ht="12.75" x14ac:dyDescent="0.2">
      <c r="A64" s="377" t="s">
        <v>115</v>
      </c>
      <c r="B64" s="377"/>
      <c r="C64" s="377"/>
      <c r="D64" s="377"/>
      <c r="E64" s="377"/>
      <c r="F64" s="377"/>
    </row>
    <row r="65" spans="1:6" s="219" customFormat="1" ht="51" x14ac:dyDescent="0.2">
      <c r="A65" s="259">
        <v>11524</v>
      </c>
      <c r="B65" s="261" t="s">
        <v>802</v>
      </c>
      <c r="C65" s="260" t="s">
        <v>803</v>
      </c>
      <c r="D65" s="262">
        <v>1</v>
      </c>
      <c r="E65" s="263">
        <v>24.54</v>
      </c>
      <c r="F65" s="263">
        <f>D65*E65</f>
        <v>24.54</v>
      </c>
    </row>
    <row r="66" spans="1:6" s="219" customFormat="1" ht="12.75" x14ac:dyDescent="0.2">
      <c r="A66" s="375" t="s">
        <v>116</v>
      </c>
      <c r="B66" s="375"/>
      <c r="C66" s="375"/>
      <c r="D66" s="375"/>
      <c r="E66" s="375"/>
      <c r="F66" s="263">
        <f>SUM(F65:F65)</f>
        <v>24.54</v>
      </c>
    </row>
    <row r="67" spans="1:6" s="219" customFormat="1" ht="12.75" x14ac:dyDescent="0.2">
      <c r="A67" s="377" t="s">
        <v>117</v>
      </c>
      <c r="B67" s="377"/>
      <c r="C67" s="377"/>
      <c r="D67" s="377"/>
      <c r="E67" s="377"/>
      <c r="F67" s="377"/>
    </row>
    <row r="68" spans="1:6" s="219" customFormat="1" ht="12.75" x14ac:dyDescent="0.2">
      <c r="A68" s="260">
        <v>88261</v>
      </c>
      <c r="B68" s="261" t="s">
        <v>991</v>
      </c>
      <c r="C68" s="260" t="s">
        <v>226</v>
      </c>
      <c r="D68" s="264">
        <v>0.25</v>
      </c>
      <c r="E68" s="260">
        <v>15.01</v>
      </c>
      <c r="F68" s="265">
        <f>D68*E68</f>
        <v>3.7524999999999999</v>
      </c>
    </row>
    <row r="69" spans="1:6" s="219" customFormat="1" ht="12.75" x14ac:dyDescent="0.2">
      <c r="A69" s="375" t="s">
        <v>118</v>
      </c>
      <c r="B69" s="375"/>
      <c r="C69" s="375"/>
      <c r="D69" s="375"/>
      <c r="E69" s="375"/>
      <c r="F69" s="263">
        <f>SUM(F68:F68)</f>
        <v>3.7524999999999999</v>
      </c>
    </row>
    <row r="70" spans="1:6" s="219" customFormat="1" ht="12.75" x14ac:dyDescent="0.2">
      <c r="A70" s="375" t="s">
        <v>119</v>
      </c>
      <c r="B70" s="375"/>
      <c r="C70" s="375"/>
      <c r="D70" s="375"/>
      <c r="E70" s="375"/>
      <c r="F70" s="263">
        <f>F66+F69</f>
        <v>28.2925</v>
      </c>
    </row>
    <row r="71" spans="1:6" s="219" customFormat="1" ht="12.75" x14ac:dyDescent="0.2">
      <c r="A71" s="376" t="s">
        <v>804</v>
      </c>
      <c r="B71" s="376"/>
      <c r="C71" s="376"/>
      <c r="D71" s="376"/>
      <c r="E71" s="376"/>
      <c r="F71" s="376"/>
    </row>
    <row r="72" spans="1:6" s="219" customFormat="1" ht="12.75" x14ac:dyDescent="0.2">
      <c r="A72" s="376" t="s">
        <v>805</v>
      </c>
      <c r="B72" s="376"/>
      <c r="C72" s="376"/>
      <c r="D72" s="376"/>
      <c r="E72" s="376"/>
      <c r="F72" s="376"/>
    </row>
    <row r="73" spans="1:6" ht="14.25" x14ac:dyDescent="0.2">
      <c r="A73" s="388" t="s">
        <v>232</v>
      </c>
      <c r="B73" s="388"/>
      <c r="C73" s="388"/>
      <c r="D73" s="388"/>
      <c r="E73" s="388"/>
      <c r="F73" s="388"/>
    </row>
    <row r="74" spans="1:6" s="266" customFormat="1" ht="14.25" x14ac:dyDescent="0.2">
      <c r="A74" s="397" t="s">
        <v>808</v>
      </c>
      <c r="B74" s="397"/>
      <c r="C74" s="397"/>
      <c r="D74" s="397"/>
      <c r="E74" s="397"/>
      <c r="F74" s="397"/>
    </row>
    <row r="75" spans="1:6" s="266" customFormat="1" ht="18.75" customHeight="1" x14ac:dyDescent="0.2">
      <c r="A75" s="378" t="s">
        <v>809</v>
      </c>
      <c r="B75" s="378"/>
      <c r="C75" s="378"/>
      <c r="D75" s="378"/>
      <c r="E75" s="378"/>
      <c r="F75" s="378"/>
    </row>
    <row r="76" spans="1:6" s="266" customFormat="1" ht="18.75" customHeight="1" x14ac:dyDescent="0.2">
      <c r="A76" s="259" t="s">
        <v>109</v>
      </c>
      <c r="B76" s="260" t="s">
        <v>110</v>
      </c>
      <c r="C76" s="260" t="s">
        <v>111</v>
      </c>
      <c r="D76" s="260" t="s">
        <v>112</v>
      </c>
      <c r="E76" s="260" t="s">
        <v>113</v>
      </c>
      <c r="F76" s="260" t="s">
        <v>114</v>
      </c>
    </row>
    <row r="77" spans="1:6" s="266" customFormat="1" ht="17.25" customHeight="1" x14ac:dyDescent="0.2">
      <c r="A77" s="377" t="s">
        <v>115</v>
      </c>
      <c r="B77" s="377"/>
      <c r="C77" s="377"/>
      <c r="D77" s="377"/>
      <c r="E77" s="377"/>
      <c r="F77" s="377"/>
    </row>
    <row r="78" spans="1:6" s="266" customFormat="1" ht="17.25" customHeight="1" x14ac:dyDescent="0.2">
      <c r="A78" s="260" t="s">
        <v>285</v>
      </c>
      <c r="B78" s="267" t="s">
        <v>286</v>
      </c>
      <c r="C78" s="260" t="s">
        <v>56</v>
      </c>
      <c r="D78" s="264">
        <v>0.28000000000000003</v>
      </c>
      <c r="E78" s="264">
        <v>0.2</v>
      </c>
      <c r="F78" s="268">
        <f>D78*E78</f>
        <v>5.6000000000000008E-2</v>
      </c>
    </row>
    <row r="79" spans="1:6" s="266" customFormat="1" ht="25.5" x14ac:dyDescent="0.2">
      <c r="A79" s="259" t="s">
        <v>993</v>
      </c>
      <c r="B79" s="269" t="str">
        <f>COTAÇÃO!B13</f>
        <v>DUCHA HIGIÊNICA ELÉTRICA 3T 4300W COM REGISTRO - LORENZETTI</v>
      </c>
      <c r="C79" s="260" t="s">
        <v>94</v>
      </c>
      <c r="D79" s="262">
        <v>1</v>
      </c>
      <c r="E79" s="263">
        <f>COTAÇÃO!D16</f>
        <v>293.92</v>
      </c>
      <c r="F79" s="263">
        <f>ROUND(E79*D79,2)</f>
        <v>293.92</v>
      </c>
    </row>
    <row r="80" spans="1:6" s="266" customFormat="1" ht="19.5" customHeight="1" x14ac:dyDescent="0.2">
      <c r="A80" s="375" t="s">
        <v>120</v>
      </c>
      <c r="B80" s="375"/>
      <c r="C80" s="375"/>
      <c r="D80" s="375"/>
      <c r="E80" s="375"/>
      <c r="F80" s="263">
        <f>F79+F78</f>
        <v>293.976</v>
      </c>
    </row>
    <row r="81" spans="1:6" s="266" customFormat="1" ht="14.25" x14ac:dyDescent="0.2">
      <c r="A81" s="377" t="s">
        <v>117</v>
      </c>
      <c r="B81" s="377"/>
      <c r="C81" s="377"/>
      <c r="D81" s="377"/>
      <c r="E81" s="377"/>
      <c r="F81" s="377"/>
    </row>
    <row r="82" spans="1:6" s="266" customFormat="1" ht="14.25" x14ac:dyDescent="0.2">
      <c r="A82" s="260" t="s">
        <v>287</v>
      </c>
      <c r="B82" s="267" t="s">
        <v>288</v>
      </c>
      <c r="C82" s="264" t="s">
        <v>226</v>
      </c>
      <c r="D82" s="264">
        <v>0.5</v>
      </c>
      <c r="E82" s="260">
        <v>14.52</v>
      </c>
      <c r="F82" s="264">
        <f>D82*E82</f>
        <v>7.26</v>
      </c>
    </row>
    <row r="83" spans="1:6" s="266" customFormat="1" ht="14.25" x14ac:dyDescent="0.2">
      <c r="A83" s="260" t="s">
        <v>290</v>
      </c>
      <c r="B83" s="267" t="s">
        <v>289</v>
      </c>
      <c r="C83" s="264" t="s">
        <v>226</v>
      </c>
      <c r="D83" s="264">
        <v>0.5</v>
      </c>
      <c r="E83" s="260">
        <v>17.829999999999998</v>
      </c>
      <c r="F83" s="264">
        <f>D83*E83</f>
        <v>8.9149999999999991</v>
      </c>
    </row>
    <row r="84" spans="1:6" s="266" customFormat="1" ht="14.25" x14ac:dyDescent="0.2">
      <c r="A84" s="375" t="s">
        <v>118</v>
      </c>
      <c r="B84" s="375"/>
      <c r="C84" s="375"/>
      <c r="D84" s="375"/>
      <c r="E84" s="375"/>
      <c r="F84" s="263">
        <f>SUM(F82:F83)</f>
        <v>16.174999999999997</v>
      </c>
    </row>
    <row r="85" spans="1:6" s="266" customFormat="1" ht="14.25" x14ac:dyDescent="0.2">
      <c r="A85" s="375" t="s">
        <v>119</v>
      </c>
      <c r="B85" s="375"/>
      <c r="C85" s="375"/>
      <c r="D85" s="375"/>
      <c r="E85" s="375"/>
      <c r="F85" s="263">
        <f>F84+F80</f>
        <v>310.15100000000001</v>
      </c>
    </row>
    <row r="86" spans="1:6" s="266" customFormat="1" ht="14.25" x14ac:dyDescent="0.2">
      <c r="A86" s="376" t="s">
        <v>291</v>
      </c>
      <c r="B86" s="376"/>
      <c r="C86" s="376"/>
      <c r="D86" s="376"/>
      <c r="E86" s="376"/>
      <c r="F86" s="376"/>
    </row>
    <row r="87" spans="1:6" s="266" customFormat="1" ht="14.25" x14ac:dyDescent="0.2">
      <c r="A87" s="393" t="s">
        <v>292</v>
      </c>
      <c r="B87" s="393"/>
      <c r="C87" s="393"/>
      <c r="D87" s="393"/>
      <c r="E87" s="393"/>
      <c r="F87" s="393"/>
    </row>
    <row r="88" spans="1:6" ht="14.25" x14ac:dyDescent="0.2">
      <c r="A88" s="388" t="s">
        <v>806</v>
      </c>
      <c r="B88" s="388"/>
      <c r="C88" s="388"/>
      <c r="D88" s="388"/>
      <c r="E88" s="388"/>
      <c r="F88" s="388"/>
    </row>
    <row r="89" spans="1:6" s="219" customFormat="1" ht="15" customHeight="1" x14ac:dyDescent="0.2">
      <c r="A89" s="397" t="s">
        <v>798</v>
      </c>
      <c r="B89" s="397"/>
      <c r="C89" s="397"/>
      <c r="D89" s="397"/>
      <c r="E89" s="397"/>
      <c r="F89" s="397"/>
    </row>
    <row r="90" spans="1:6" s="219" customFormat="1" ht="12.75" x14ac:dyDescent="0.2">
      <c r="A90" s="378" t="s">
        <v>799</v>
      </c>
      <c r="B90" s="378"/>
      <c r="C90" s="378"/>
      <c r="D90" s="378"/>
      <c r="E90" s="378"/>
      <c r="F90" s="378"/>
    </row>
    <row r="91" spans="1:6" s="219" customFormat="1" ht="12.75" x14ac:dyDescent="0.2">
      <c r="A91" s="259" t="s">
        <v>109</v>
      </c>
      <c r="B91" s="260" t="s">
        <v>110</v>
      </c>
      <c r="C91" s="260" t="s">
        <v>111</v>
      </c>
      <c r="D91" s="260" t="s">
        <v>112</v>
      </c>
      <c r="E91" s="260" t="s">
        <v>113</v>
      </c>
      <c r="F91" s="260" t="s">
        <v>114</v>
      </c>
    </row>
    <row r="92" spans="1:6" s="219" customFormat="1" ht="12.75" x14ac:dyDescent="0.2">
      <c r="A92" s="377" t="s">
        <v>115</v>
      </c>
      <c r="B92" s="377"/>
      <c r="C92" s="377"/>
      <c r="D92" s="377"/>
      <c r="E92" s="377"/>
      <c r="F92" s="377"/>
    </row>
    <row r="93" spans="1:6" s="219" customFormat="1" ht="25.5" x14ac:dyDescent="0.2">
      <c r="A93" s="259" t="s">
        <v>994</v>
      </c>
      <c r="B93" s="261" t="s">
        <v>789</v>
      </c>
      <c r="C93" s="260" t="s">
        <v>15</v>
      </c>
      <c r="D93" s="262">
        <v>1</v>
      </c>
      <c r="E93" s="263">
        <f>COTAÇÃO!D20</f>
        <v>509.5</v>
      </c>
      <c r="F93" s="263">
        <f>D93*E93</f>
        <v>509.5</v>
      </c>
    </row>
    <row r="94" spans="1:6" s="219" customFormat="1" ht="12.75" x14ac:dyDescent="0.2">
      <c r="A94" s="375" t="s">
        <v>116</v>
      </c>
      <c r="B94" s="375"/>
      <c r="C94" s="375"/>
      <c r="D94" s="375"/>
      <c r="E94" s="375"/>
      <c r="F94" s="263">
        <f>SUM(F93:F93)</f>
        <v>509.5</v>
      </c>
    </row>
    <row r="95" spans="1:6" s="219" customFormat="1" ht="12.75" x14ac:dyDescent="0.2">
      <c r="A95" s="377" t="s">
        <v>117</v>
      </c>
      <c r="B95" s="377"/>
      <c r="C95" s="377"/>
      <c r="D95" s="377"/>
      <c r="E95" s="377"/>
      <c r="F95" s="377"/>
    </row>
    <row r="96" spans="1:6" s="219" customFormat="1" ht="12.75" x14ac:dyDescent="0.2">
      <c r="A96" s="260">
        <v>2696</v>
      </c>
      <c r="B96" s="267" t="s">
        <v>797</v>
      </c>
      <c r="C96" s="260" t="s">
        <v>226</v>
      </c>
      <c r="D96" s="264">
        <v>1</v>
      </c>
      <c r="E96" s="260">
        <v>17.07</v>
      </c>
      <c r="F96" s="265">
        <f>D96*E96</f>
        <v>17.07</v>
      </c>
    </row>
    <row r="97" spans="1:6" s="219" customFormat="1" ht="12.75" x14ac:dyDescent="0.2">
      <c r="A97" s="375" t="s">
        <v>118</v>
      </c>
      <c r="B97" s="375"/>
      <c r="C97" s="375"/>
      <c r="D97" s="375"/>
      <c r="E97" s="375"/>
      <c r="F97" s="263">
        <f>SUM(F96:F96)</f>
        <v>17.07</v>
      </c>
    </row>
    <row r="98" spans="1:6" s="219" customFormat="1" ht="12.75" x14ac:dyDescent="0.2">
      <c r="A98" s="375" t="s">
        <v>119</v>
      </c>
      <c r="B98" s="375"/>
      <c r="C98" s="375"/>
      <c r="D98" s="375"/>
      <c r="E98" s="375"/>
      <c r="F98" s="263">
        <f>F94+F97</f>
        <v>526.57000000000005</v>
      </c>
    </row>
    <row r="99" spans="1:6" s="219" customFormat="1" ht="12.75" x14ac:dyDescent="0.2">
      <c r="A99" s="376" t="s">
        <v>992</v>
      </c>
      <c r="B99" s="376"/>
      <c r="C99" s="376"/>
      <c r="D99" s="376"/>
      <c r="E99" s="376"/>
      <c r="F99" s="376"/>
    </row>
    <row r="100" spans="1:6" s="219" customFormat="1" ht="12.75" x14ac:dyDescent="0.2">
      <c r="A100" s="376" t="s">
        <v>796</v>
      </c>
      <c r="B100" s="376"/>
      <c r="C100" s="376"/>
      <c r="D100" s="376"/>
      <c r="E100" s="376"/>
      <c r="F100" s="376"/>
    </row>
    <row r="101" spans="1:6" ht="14.25" x14ac:dyDescent="0.2">
      <c r="A101" s="388" t="s">
        <v>810</v>
      </c>
      <c r="B101" s="388"/>
      <c r="C101" s="388"/>
      <c r="D101" s="388"/>
      <c r="E101" s="388"/>
      <c r="F101" s="388"/>
    </row>
    <row r="102" spans="1:6" ht="15" customHeight="1" x14ac:dyDescent="0.2">
      <c r="A102" s="389" t="s">
        <v>224</v>
      </c>
      <c r="B102" s="389"/>
      <c r="C102" s="389"/>
      <c r="D102" s="389"/>
      <c r="E102" s="389"/>
      <c r="F102" s="389"/>
    </row>
    <row r="103" spans="1:6" ht="14.25" x14ac:dyDescent="0.2">
      <c r="A103" s="391" t="s">
        <v>127</v>
      </c>
      <c r="B103" s="391"/>
      <c r="C103" s="391"/>
      <c r="D103" s="391"/>
      <c r="E103" s="391"/>
      <c r="F103" s="391"/>
    </row>
    <row r="104" spans="1:6" ht="14.25" x14ac:dyDescent="0.2">
      <c r="A104" s="75" t="s">
        <v>109</v>
      </c>
      <c r="B104" s="71" t="s">
        <v>110</v>
      </c>
      <c r="C104" s="71" t="s">
        <v>111</v>
      </c>
      <c r="D104" s="71" t="s">
        <v>112</v>
      </c>
      <c r="E104" s="71" t="s">
        <v>113</v>
      </c>
      <c r="F104" s="71" t="s">
        <v>114</v>
      </c>
    </row>
    <row r="105" spans="1:6" ht="14.25" x14ac:dyDescent="0.2">
      <c r="A105" s="392" t="s">
        <v>115</v>
      </c>
      <c r="B105" s="392"/>
      <c r="C105" s="392"/>
      <c r="D105" s="392"/>
      <c r="E105" s="392"/>
      <c r="F105" s="392"/>
    </row>
    <row r="106" spans="1:6" ht="25.5" x14ac:dyDescent="0.2">
      <c r="A106" s="75" t="s">
        <v>995</v>
      </c>
      <c r="B106" s="73" t="s">
        <v>997</v>
      </c>
      <c r="C106" s="71" t="s">
        <v>1</v>
      </c>
      <c r="D106" s="76">
        <v>1</v>
      </c>
      <c r="E106" s="72">
        <f>COTAÇÃO!D25</f>
        <v>2918.2999999999997</v>
      </c>
      <c r="F106" s="72">
        <f>D106*E106</f>
        <v>2918.2999999999997</v>
      </c>
    </row>
    <row r="107" spans="1:6" ht="14.25" x14ac:dyDescent="0.2">
      <c r="A107" s="374" t="s">
        <v>116</v>
      </c>
      <c r="B107" s="374"/>
      <c r="C107" s="374"/>
      <c r="D107" s="374"/>
      <c r="E107" s="374"/>
      <c r="F107" s="72">
        <f>SUM(F106:F106)</f>
        <v>2918.2999999999997</v>
      </c>
    </row>
    <row r="108" spans="1:6" ht="14.25" x14ac:dyDescent="0.2">
      <c r="A108" s="392" t="s">
        <v>117</v>
      </c>
      <c r="B108" s="392"/>
      <c r="C108" s="392"/>
      <c r="D108" s="392"/>
      <c r="E108" s="392"/>
      <c r="F108" s="392"/>
    </row>
    <row r="109" spans="1:6" ht="14.25" x14ac:dyDescent="0.2">
      <c r="A109" s="71">
        <v>246</v>
      </c>
      <c r="B109" s="74" t="s">
        <v>225</v>
      </c>
      <c r="C109" s="76" t="s">
        <v>226</v>
      </c>
      <c r="D109" s="76">
        <v>1.5</v>
      </c>
      <c r="E109" s="71">
        <v>12.09</v>
      </c>
      <c r="F109" s="76">
        <f>D109*E109</f>
        <v>18.134999999999998</v>
      </c>
    </row>
    <row r="110" spans="1:6" ht="14.25" x14ac:dyDescent="0.2">
      <c r="A110" s="71">
        <v>2696</v>
      </c>
      <c r="B110" s="74" t="s">
        <v>797</v>
      </c>
      <c r="C110" s="76" t="s">
        <v>226</v>
      </c>
      <c r="D110" s="76">
        <v>1.5</v>
      </c>
      <c r="E110" s="71">
        <v>17.07</v>
      </c>
      <c r="F110" s="76">
        <f>D110*E110</f>
        <v>25.605</v>
      </c>
    </row>
    <row r="111" spans="1:6" ht="14.25" x14ac:dyDescent="0.2">
      <c r="A111" s="374" t="s">
        <v>118</v>
      </c>
      <c r="B111" s="374"/>
      <c r="C111" s="374"/>
      <c r="D111" s="374"/>
      <c r="E111" s="374"/>
      <c r="F111" s="72">
        <f>SUM(F109:F110)</f>
        <v>43.739999999999995</v>
      </c>
    </row>
    <row r="112" spans="1:6" ht="14.25" x14ac:dyDescent="0.2">
      <c r="A112" s="374" t="s">
        <v>119</v>
      </c>
      <c r="B112" s="374"/>
      <c r="C112" s="374"/>
      <c r="D112" s="374"/>
      <c r="E112" s="374"/>
      <c r="F112" s="72">
        <f>F111+F107</f>
        <v>2962.0399999999995</v>
      </c>
    </row>
    <row r="113" spans="1:6" ht="14.25" x14ac:dyDescent="0.2">
      <c r="A113" s="390" t="s">
        <v>1001</v>
      </c>
      <c r="B113" s="390"/>
      <c r="C113" s="390"/>
      <c r="D113" s="390"/>
      <c r="E113" s="390"/>
      <c r="F113" s="390"/>
    </row>
    <row r="114" spans="1:6" ht="14.25" x14ac:dyDescent="0.2">
      <c r="A114" s="390" t="s">
        <v>227</v>
      </c>
      <c r="B114" s="390"/>
      <c r="C114" s="390"/>
      <c r="D114" s="390"/>
      <c r="E114" s="390"/>
      <c r="F114" s="390"/>
    </row>
    <row r="115" spans="1:6" ht="14.25" x14ac:dyDescent="0.2">
      <c r="A115" s="193"/>
      <c r="B115" s="193"/>
      <c r="C115" s="193"/>
      <c r="D115" s="193"/>
      <c r="E115" s="193"/>
      <c r="F115" s="193"/>
    </row>
    <row r="116" spans="1:6" ht="15" customHeight="1" x14ac:dyDescent="0.2">
      <c r="A116" s="379"/>
      <c r="B116" s="380"/>
      <c r="C116" s="380"/>
      <c r="D116" s="380"/>
      <c r="E116" s="380"/>
      <c r="F116" s="381"/>
    </row>
    <row r="117" spans="1:6" ht="15" customHeight="1" x14ac:dyDescent="0.2">
      <c r="A117" s="382"/>
      <c r="B117" s="383"/>
      <c r="C117" s="383"/>
      <c r="D117" s="383"/>
      <c r="E117" s="383"/>
      <c r="F117" s="384"/>
    </row>
    <row r="118" spans="1:6" ht="15" customHeight="1" x14ac:dyDescent="0.2">
      <c r="A118" s="382"/>
      <c r="B118" s="383"/>
      <c r="C118" s="383"/>
      <c r="D118" s="383"/>
      <c r="E118" s="383"/>
      <c r="F118" s="384"/>
    </row>
    <row r="119" spans="1:6" ht="15" customHeight="1" x14ac:dyDescent="0.2">
      <c r="A119" s="382"/>
      <c r="B119" s="383"/>
      <c r="C119" s="383"/>
      <c r="D119" s="383"/>
      <c r="E119" s="383"/>
      <c r="F119" s="384"/>
    </row>
    <row r="120" spans="1:6" ht="15" customHeight="1" x14ac:dyDescent="0.2">
      <c r="A120" s="382"/>
      <c r="B120" s="383"/>
      <c r="C120" s="383"/>
      <c r="D120" s="383"/>
      <c r="E120" s="383"/>
      <c r="F120" s="384"/>
    </row>
    <row r="121" spans="1:6" ht="15" customHeight="1" x14ac:dyDescent="0.2">
      <c r="A121" s="382"/>
      <c r="B121" s="383"/>
      <c r="C121" s="383"/>
      <c r="D121" s="383"/>
      <c r="E121" s="383"/>
      <c r="F121" s="384"/>
    </row>
    <row r="122" spans="1:6" ht="15" customHeight="1" x14ac:dyDescent="0.2">
      <c r="A122" s="382"/>
      <c r="B122" s="383"/>
      <c r="C122" s="383"/>
      <c r="D122" s="383"/>
      <c r="E122" s="383"/>
      <c r="F122" s="384"/>
    </row>
    <row r="123" spans="1:6" ht="15" customHeight="1" x14ac:dyDescent="0.2">
      <c r="A123" s="382"/>
      <c r="B123" s="383"/>
      <c r="C123" s="383"/>
      <c r="D123" s="383"/>
      <c r="E123" s="383"/>
      <c r="F123" s="384"/>
    </row>
    <row r="124" spans="1:6" ht="15" customHeight="1" x14ac:dyDescent="0.2">
      <c r="A124" s="382"/>
      <c r="B124" s="383"/>
      <c r="C124" s="383"/>
      <c r="D124" s="383"/>
      <c r="E124" s="383"/>
      <c r="F124" s="384"/>
    </row>
    <row r="125" spans="1:6" ht="15" customHeight="1" x14ac:dyDescent="0.2">
      <c r="A125" s="382"/>
      <c r="B125" s="383"/>
      <c r="C125" s="383"/>
      <c r="D125" s="383"/>
      <c r="E125" s="383"/>
      <c r="F125" s="384"/>
    </row>
    <row r="126" spans="1:6" ht="15" customHeight="1" x14ac:dyDescent="0.2">
      <c r="A126" s="385"/>
      <c r="B126" s="386"/>
      <c r="C126" s="386"/>
      <c r="D126" s="386"/>
      <c r="E126" s="386"/>
      <c r="F126" s="387"/>
    </row>
  </sheetData>
  <mergeCells count="80">
    <mergeCell ref="A62:F62"/>
    <mergeCell ref="A59:F59"/>
    <mergeCell ref="A58:F58"/>
    <mergeCell ref="A71:F71"/>
    <mergeCell ref="A72:F72"/>
    <mergeCell ref="A64:F64"/>
    <mergeCell ref="A66:E66"/>
    <mergeCell ref="A67:F67"/>
    <mergeCell ref="A69:E69"/>
    <mergeCell ref="A70:E70"/>
    <mergeCell ref="A39:F39"/>
    <mergeCell ref="A53:E53"/>
    <mergeCell ref="A54:F54"/>
    <mergeCell ref="A60:F60"/>
    <mergeCell ref="A61:F61"/>
    <mergeCell ref="A47:F47"/>
    <mergeCell ref="A49:F49"/>
    <mergeCell ref="A41:E41"/>
    <mergeCell ref="A42:E42"/>
    <mergeCell ref="A43:F43"/>
    <mergeCell ref="A44:F44"/>
    <mergeCell ref="A1:F5"/>
    <mergeCell ref="A7:F7"/>
    <mergeCell ref="A6:F6"/>
    <mergeCell ref="A20:F20"/>
    <mergeCell ref="A21:F21"/>
    <mergeCell ref="A8:F8"/>
    <mergeCell ref="A18:F18"/>
    <mergeCell ref="A19:F19"/>
    <mergeCell ref="A17:F17"/>
    <mergeCell ref="A9:F9"/>
    <mergeCell ref="A10:F10"/>
    <mergeCell ref="A12:F12"/>
    <mergeCell ref="A15:E15"/>
    <mergeCell ref="A16:E16"/>
    <mergeCell ref="A88:F88"/>
    <mergeCell ref="A89:F89"/>
    <mergeCell ref="A56:E56"/>
    <mergeCell ref="A57:E57"/>
    <mergeCell ref="A29:F29"/>
    <mergeCell ref="A30:F30"/>
    <mergeCell ref="A31:F31"/>
    <mergeCell ref="A33:F33"/>
    <mergeCell ref="A73:F73"/>
    <mergeCell ref="A74:F74"/>
    <mergeCell ref="A75:F75"/>
    <mergeCell ref="A77:F77"/>
    <mergeCell ref="A80:E80"/>
    <mergeCell ref="A38:E38"/>
    <mergeCell ref="A45:F45"/>
    <mergeCell ref="A46:F46"/>
    <mergeCell ref="A23:F23"/>
    <mergeCell ref="A25:E25"/>
    <mergeCell ref="A26:E26"/>
    <mergeCell ref="A27:F27"/>
    <mergeCell ref="A28:F28"/>
    <mergeCell ref="A90:F90"/>
    <mergeCell ref="A116:F126"/>
    <mergeCell ref="A85:E85"/>
    <mergeCell ref="A81:F81"/>
    <mergeCell ref="A84:E84"/>
    <mergeCell ref="A101:F101"/>
    <mergeCell ref="A102:F102"/>
    <mergeCell ref="A112:E112"/>
    <mergeCell ref="A113:F113"/>
    <mergeCell ref="A114:F114"/>
    <mergeCell ref="A103:F103"/>
    <mergeCell ref="A105:F105"/>
    <mergeCell ref="A107:E107"/>
    <mergeCell ref="A86:F86"/>
    <mergeCell ref="A87:F87"/>
    <mergeCell ref="A108:F108"/>
    <mergeCell ref="A111:E111"/>
    <mergeCell ref="A98:E98"/>
    <mergeCell ref="A99:F99"/>
    <mergeCell ref="A100:F100"/>
    <mergeCell ref="A92:F92"/>
    <mergeCell ref="A94:E94"/>
    <mergeCell ref="A95:F95"/>
    <mergeCell ref="A97:E97"/>
  </mergeCells>
  <pageMargins left="0.74803149606299213" right="0.23622047244094491" top="0.74803149606299213" bottom="0.51181102362204722" header="0.31496062992125984" footer="0.23622047244094491"/>
  <pageSetup paperSize="9" firstPageNumber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topLeftCell="A4" zoomScale="95" zoomScaleNormal="95" workbookViewId="0">
      <selection activeCell="B22" sqref="B22:C22"/>
    </sheetView>
  </sheetViews>
  <sheetFormatPr defaultRowHeight="14.25" x14ac:dyDescent="0.2"/>
  <cols>
    <col min="1" max="1" width="9" style="66" customWidth="1"/>
    <col min="2" max="2" width="9" style="67" customWidth="1"/>
    <col min="3" max="3" width="39.25" style="68" customWidth="1"/>
    <col min="4" max="4" width="12.125" style="69" bestFit="1" customWidth="1"/>
    <col min="5" max="5" width="15.25" style="66" customWidth="1"/>
    <col min="6" max="7" width="8.625" customWidth="1"/>
    <col min="8" max="9" width="9" customWidth="1"/>
    <col min="10" max="1025" width="8.625" customWidth="1"/>
  </cols>
  <sheetData>
    <row r="1" spans="1:5" x14ac:dyDescent="0.2">
      <c r="A1" s="417"/>
      <c r="B1" s="418"/>
      <c r="C1" s="418"/>
      <c r="D1" s="418"/>
      <c r="E1" s="419"/>
    </row>
    <row r="2" spans="1:5" x14ac:dyDescent="0.2">
      <c r="A2" s="420"/>
      <c r="B2" s="421"/>
      <c r="C2" s="421"/>
      <c r="D2" s="421"/>
      <c r="E2" s="422"/>
    </row>
    <row r="3" spans="1:5" x14ac:dyDescent="0.2">
      <c r="A3" s="420"/>
      <c r="B3" s="421"/>
      <c r="C3" s="421"/>
      <c r="D3" s="421"/>
      <c r="E3" s="422"/>
    </row>
    <row r="4" spans="1:5" x14ac:dyDescent="0.2">
      <c r="A4" s="420"/>
      <c r="B4" s="421"/>
      <c r="C4" s="421"/>
      <c r="D4" s="421"/>
      <c r="E4" s="422"/>
    </row>
    <row r="5" spans="1:5" x14ac:dyDescent="0.2">
      <c r="A5" s="423"/>
      <c r="B5" s="424"/>
      <c r="C5" s="424"/>
      <c r="D5" s="424"/>
      <c r="E5" s="425"/>
    </row>
    <row r="6" spans="1:5" x14ac:dyDescent="0.2">
      <c r="A6" s="432" t="s">
        <v>121</v>
      </c>
      <c r="B6" s="432"/>
      <c r="C6" s="432"/>
      <c r="D6" s="432"/>
      <c r="E6" s="432"/>
    </row>
    <row r="7" spans="1:5" x14ac:dyDescent="0.2">
      <c r="A7" s="433" t="str">
        <f>'PLANILHA ORÇAMENTARIA'!A8:D8</f>
        <v>OBRA: REFORMA E.M. JOSÉ MIGUEL MUAHAD</v>
      </c>
      <c r="B7" s="433"/>
      <c r="C7" s="433"/>
      <c r="D7" s="433"/>
      <c r="E7" s="433"/>
    </row>
    <row r="8" spans="1:5" x14ac:dyDescent="0.2">
      <c r="A8" s="434" t="str">
        <f>'PLANILHA ORÇAMENTARIA'!A9:G9</f>
        <v>ENDEREÇO: PRAÇA PREFEITO PAULO CARVALHO, 100 - BARRA - MURIAÉ/MG</v>
      </c>
      <c r="B8" s="435"/>
      <c r="C8" s="435"/>
      <c r="D8" s="435"/>
      <c r="E8" s="436"/>
    </row>
    <row r="9" spans="1:5" x14ac:dyDescent="0.2">
      <c r="A9" s="434" t="str">
        <f>'PLANILHA ORÇAMENTARIA'!H9</f>
        <v>DATA:</v>
      </c>
      <c r="B9" s="435"/>
      <c r="C9" s="437">
        <f>'PLANILHA ORÇAMENTARIA'!I9</f>
        <v>44053</v>
      </c>
      <c r="D9" s="435"/>
      <c r="E9" s="436"/>
    </row>
    <row r="10" spans="1:5" x14ac:dyDescent="0.2">
      <c r="A10" s="438" t="str">
        <f>'PLANILHA ORÇAMENTARIA'!H10</f>
        <v>BDI:</v>
      </c>
      <c r="B10" s="439"/>
      <c r="C10" s="171">
        <f>'PLANILHA ORÇAMENTARIA'!I10</f>
        <v>0.2223</v>
      </c>
      <c r="D10" s="169"/>
      <c r="E10" s="170"/>
    </row>
    <row r="11" spans="1:5" ht="28.5" customHeight="1" x14ac:dyDescent="0.2">
      <c r="A11" s="434" t="str">
        <f>'PLANILHA ORÇAMENTARIA'!A10:G10</f>
        <v>BASE DE PREÇO:  SETOP JAN/2020 - SINAPI JUN/2020 - ORSE MAI/2020 - SUDECAP FEV/2020 - SEINFRA TAB 026.1</v>
      </c>
      <c r="B11" s="435"/>
      <c r="C11" s="435"/>
      <c r="D11" s="435"/>
      <c r="E11" s="436"/>
    </row>
    <row r="12" spans="1:5" x14ac:dyDescent="0.2">
      <c r="A12" s="426" t="s">
        <v>981</v>
      </c>
      <c r="B12" s="426"/>
      <c r="C12" s="426"/>
      <c r="D12" s="426"/>
      <c r="E12" s="426"/>
    </row>
    <row r="13" spans="1:5" ht="25.5" customHeight="1" x14ac:dyDescent="0.2">
      <c r="A13" s="147" t="s">
        <v>122</v>
      </c>
      <c r="B13" s="415" t="s">
        <v>281</v>
      </c>
      <c r="C13" s="415"/>
      <c r="D13" s="70">
        <v>370.02</v>
      </c>
      <c r="E13" s="146" t="s">
        <v>282</v>
      </c>
    </row>
    <row r="14" spans="1:5" ht="25.5" customHeight="1" x14ac:dyDescent="0.2">
      <c r="A14" s="147" t="s">
        <v>124</v>
      </c>
      <c r="B14" s="415" t="s">
        <v>281</v>
      </c>
      <c r="C14" s="415"/>
      <c r="D14" s="70">
        <v>257.94</v>
      </c>
      <c r="E14" s="146" t="s">
        <v>283</v>
      </c>
    </row>
    <row r="15" spans="1:5" ht="26.25" customHeight="1" x14ac:dyDescent="0.2">
      <c r="A15" s="147" t="s">
        <v>125</v>
      </c>
      <c r="B15" s="415" t="s">
        <v>281</v>
      </c>
      <c r="C15" s="415"/>
      <c r="D15" s="70">
        <v>253.8</v>
      </c>
      <c r="E15" s="146" t="s">
        <v>284</v>
      </c>
    </row>
    <row r="16" spans="1:5" x14ac:dyDescent="0.2">
      <c r="A16" s="416" t="s">
        <v>126</v>
      </c>
      <c r="B16" s="416"/>
      <c r="C16" s="416"/>
      <c r="D16" s="148">
        <f>SUM(D13:D15)/3</f>
        <v>293.92</v>
      </c>
      <c r="E16" s="14" t="s">
        <v>123</v>
      </c>
    </row>
    <row r="17" spans="1:5" x14ac:dyDescent="0.2">
      <c r="A17" s="426" t="s">
        <v>982</v>
      </c>
      <c r="B17" s="426"/>
      <c r="C17" s="426"/>
      <c r="D17" s="426"/>
      <c r="E17" s="426"/>
    </row>
    <row r="18" spans="1:5" ht="25.5" customHeight="1" x14ac:dyDescent="0.2">
      <c r="A18" s="147" t="s">
        <v>122</v>
      </c>
      <c r="B18" s="427" t="s">
        <v>980</v>
      </c>
      <c r="C18" s="428"/>
      <c r="D18" s="70">
        <v>489</v>
      </c>
      <c r="E18" s="146" t="s">
        <v>791</v>
      </c>
    </row>
    <row r="19" spans="1:5" ht="25.5" x14ac:dyDescent="0.2">
      <c r="A19" s="147" t="s">
        <v>124</v>
      </c>
      <c r="B19" s="427" t="s">
        <v>980</v>
      </c>
      <c r="C19" s="428"/>
      <c r="D19" s="70">
        <v>530</v>
      </c>
      <c r="E19" s="146" t="s">
        <v>792</v>
      </c>
    </row>
    <row r="20" spans="1:5" x14ac:dyDescent="0.2">
      <c r="A20" s="416" t="s">
        <v>126</v>
      </c>
      <c r="B20" s="416"/>
      <c r="C20" s="416"/>
      <c r="D20" s="148">
        <f>(D18+D19)/2</f>
        <v>509.5</v>
      </c>
      <c r="E20" s="14" t="s">
        <v>123</v>
      </c>
    </row>
    <row r="21" spans="1:5" x14ac:dyDescent="0.2">
      <c r="A21" s="429" t="s">
        <v>996</v>
      </c>
      <c r="B21" s="430"/>
      <c r="C21" s="430"/>
      <c r="D21" s="430"/>
      <c r="E21" s="431"/>
    </row>
    <row r="22" spans="1:5" ht="51" x14ac:dyDescent="0.2">
      <c r="A22" s="147" t="s">
        <v>122</v>
      </c>
      <c r="B22" s="415" t="s">
        <v>997</v>
      </c>
      <c r="C22" s="415"/>
      <c r="D22" s="70">
        <v>2710</v>
      </c>
      <c r="E22" s="194" t="s">
        <v>998</v>
      </c>
    </row>
    <row r="23" spans="1:5" ht="25.5" customHeight="1" x14ac:dyDescent="0.2">
      <c r="A23" s="147" t="s">
        <v>124</v>
      </c>
      <c r="B23" s="415" t="s">
        <v>997</v>
      </c>
      <c r="C23" s="415"/>
      <c r="D23" s="70">
        <v>2944.9</v>
      </c>
      <c r="E23" s="194" t="s">
        <v>999</v>
      </c>
    </row>
    <row r="24" spans="1:5" ht="25.5" customHeight="1" x14ac:dyDescent="0.2">
      <c r="A24" s="147" t="s">
        <v>125</v>
      </c>
      <c r="B24" s="415" t="s">
        <v>997</v>
      </c>
      <c r="C24" s="415"/>
      <c r="D24" s="70">
        <v>3100</v>
      </c>
      <c r="E24" s="194" t="s">
        <v>1000</v>
      </c>
    </row>
    <row r="25" spans="1:5" x14ac:dyDescent="0.2">
      <c r="A25" s="416" t="s">
        <v>126</v>
      </c>
      <c r="B25" s="416"/>
      <c r="C25" s="416"/>
      <c r="D25" s="148">
        <f>SUM(D22:D24)/3</f>
        <v>2918.2999999999997</v>
      </c>
      <c r="E25" s="14" t="s">
        <v>123</v>
      </c>
    </row>
    <row r="27" spans="1:5" ht="14.25" customHeight="1" x14ac:dyDescent="0.2">
      <c r="A27" s="417"/>
      <c r="B27" s="418"/>
      <c r="C27" s="418"/>
      <c r="D27" s="418"/>
      <c r="E27" s="419"/>
    </row>
    <row r="28" spans="1:5" x14ac:dyDescent="0.2">
      <c r="A28" s="420"/>
      <c r="B28" s="421"/>
      <c r="C28" s="421"/>
      <c r="D28" s="421"/>
      <c r="E28" s="422"/>
    </row>
    <row r="29" spans="1:5" x14ac:dyDescent="0.2">
      <c r="A29" s="420"/>
      <c r="B29" s="421"/>
      <c r="C29" s="421"/>
      <c r="D29" s="421"/>
      <c r="E29" s="422"/>
    </row>
    <row r="30" spans="1:5" x14ac:dyDescent="0.2">
      <c r="A30" s="420"/>
      <c r="B30" s="421"/>
      <c r="C30" s="421"/>
      <c r="D30" s="421"/>
      <c r="E30" s="422"/>
    </row>
    <row r="31" spans="1:5" x14ac:dyDescent="0.2">
      <c r="A31" s="420"/>
      <c r="B31" s="421"/>
      <c r="C31" s="421"/>
      <c r="D31" s="421"/>
      <c r="E31" s="422"/>
    </row>
    <row r="32" spans="1:5" x14ac:dyDescent="0.2">
      <c r="A32" s="420"/>
      <c r="B32" s="421"/>
      <c r="C32" s="421"/>
      <c r="D32" s="421"/>
      <c r="E32" s="422"/>
    </row>
    <row r="33" spans="1:5" x14ac:dyDescent="0.2">
      <c r="A33" s="420"/>
      <c r="B33" s="421"/>
      <c r="C33" s="421"/>
      <c r="D33" s="421"/>
      <c r="E33" s="422"/>
    </row>
    <row r="34" spans="1:5" x14ac:dyDescent="0.2">
      <c r="A34" s="420"/>
      <c r="B34" s="421"/>
      <c r="C34" s="421"/>
      <c r="D34" s="421"/>
      <c r="E34" s="422"/>
    </row>
    <row r="35" spans="1:5" x14ac:dyDescent="0.2">
      <c r="A35" s="420"/>
      <c r="B35" s="421"/>
      <c r="C35" s="421"/>
      <c r="D35" s="421"/>
      <c r="E35" s="422"/>
    </row>
    <row r="36" spans="1:5" x14ac:dyDescent="0.2">
      <c r="A36" s="420"/>
      <c r="B36" s="421"/>
      <c r="C36" s="421"/>
      <c r="D36" s="421"/>
      <c r="E36" s="422"/>
    </row>
    <row r="37" spans="1:5" x14ac:dyDescent="0.2">
      <c r="A37" s="420"/>
      <c r="B37" s="421"/>
      <c r="C37" s="421"/>
      <c r="D37" s="421"/>
      <c r="E37" s="422"/>
    </row>
    <row r="38" spans="1:5" x14ac:dyDescent="0.2">
      <c r="A38" s="420"/>
      <c r="B38" s="421"/>
      <c r="C38" s="421"/>
      <c r="D38" s="421"/>
      <c r="E38" s="422"/>
    </row>
    <row r="39" spans="1:5" x14ac:dyDescent="0.2">
      <c r="A39" s="423"/>
      <c r="B39" s="424"/>
      <c r="C39" s="424"/>
      <c r="D39" s="424"/>
      <c r="E39" s="425"/>
    </row>
  </sheetData>
  <mergeCells count="23">
    <mergeCell ref="A1:E5"/>
    <mergeCell ref="A6:E6"/>
    <mergeCell ref="A7:E7"/>
    <mergeCell ref="A12:E12"/>
    <mergeCell ref="B13:C13"/>
    <mergeCell ref="A8:E8"/>
    <mergeCell ref="A9:B9"/>
    <mergeCell ref="C9:E9"/>
    <mergeCell ref="A10:B10"/>
    <mergeCell ref="A11:E11"/>
    <mergeCell ref="B14:C14"/>
    <mergeCell ref="B15:C15"/>
    <mergeCell ref="A16:C16"/>
    <mergeCell ref="A27:E39"/>
    <mergeCell ref="A17:E17"/>
    <mergeCell ref="B18:C18"/>
    <mergeCell ref="B19:C19"/>
    <mergeCell ref="A20:C20"/>
    <mergeCell ref="A21:E21"/>
    <mergeCell ref="B22:C22"/>
    <mergeCell ref="B24:C24"/>
    <mergeCell ref="A25:C25"/>
    <mergeCell ref="B23:C23"/>
  </mergeCells>
  <phoneticPr fontId="17" type="noConversion"/>
  <pageMargins left="0.51181102362204722" right="0.51181102362204722" top="0.78740157480314965" bottom="0.78740157480314965" header="0.51181102362204722" footer="0.51181102362204722"/>
  <pageSetup paperSize="9" firstPageNumber="0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04A3-1990-4253-A353-A53DA9D37041}">
  <dimension ref="A1:AMI1058"/>
  <sheetViews>
    <sheetView topLeftCell="A112" zoomScaleNormal="100" workbookViewId="0">
      <selection activeCell="D147" sqref="D147:H147"/>
    </sheetView>
  </sheetViews>
  <sheetFormatPr defaultRowHeight="12" x14ac:dyDescent="0.2"/>
  <cols>
    <col min="1" max="2" width="9" style="141"/>
    <col min="3" max="3" width="10.875" style="141" bestFit="1" customWidth="1"/>
    <col min="4" max="4" width="64" style="141" customWidth="1"/>
    <col min="5" max="5" width="4.875" style="141" bestFit="1" customWidth="1"/>
    <col min="6" max="6" width="9.375" style="141" customWidth="1"/>
    <col min="7" max="7" width="9.5" style="141" customWidth="1"/>
    <col min="8" max="8" width="14.125" style="141" customWidth="1"/>
    <col min="9" max="16384" width="9" style="141"/>
  </cols>
  <sheetData>
    <row r="1" spans="1:1023" s="140" customFormat="1" ht="14.25" x14ac:dyDescent="0.2">
      <c r="A1" s="516"/>
      <c r="B1" s="517"/>
      <c r="C1" s="517"/>
      <c r="D1" s="517"/>
      <c r="E1" s="517"/>
      <c r="F1" s="517"/>
      <c r="G1" s="517"/>
      <c r="H1" s="518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  <c r="IW1" s="136"/>
      <c r="IX1" s="136"/>
      <c r="IY1" s="136"/>
      <c r="IZ1" s="136"/>
      <c r="JA1" s="136"/>
      <c r="JB1" s="136"/>
      <c r="JC1" s="136"/>
      <c r="JD1" s="136"/>
      <c r="JE1" s="136"/>
      <c r="JF1" s="136"/>
      <c r="JG1" s="136"/>
      <c r="JH1" s="136"/>
      <c r="JI1" s="136"/>
      <c r="JJ1" s="136"/>
      <c r="JK1" s="136"/>
      <c r="JL1" s="136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  <c r="KE1" s="136"/>
      <c r="KF1" s="136"/>
      <c r="KG1" s="136"/>
      <c r="KH1" s="136"/>
      <c r="KI1" s="136"/>
      <c r="KJ1" s="136"/>
      <c r="KK1" s="136"/>
      <c r="KL1" s="136"/>
      <c r="KM1" s="136"/>
      <c r="KN1" s="136"/>
      <c r="KO1" s="136"/>
      <c r="KP1" s="136"/>
      <c r="KQ1" s="136"/>
      <c r="KR1" s="136"/>
      <c r="KS1" s="136"/>
      <c r="KT1" s="136"/>
      <c r="KU1" s="136"/>
      <c r="KV1" s="136"/>
      <c r="KW1" s="136"/>
      <c r="KX1" s="136"/>
      <c r="KY1" s="136"/>
      <c r="KZ1" s="136"/>
      <c r="LA1" s="136"/>
      <c r="LB1" s="136"/>
      <c r="LC1" s="136"/>
      <c r="LD1" s="136"/>
      <c r="LE1" s="136"/>
      <c r="LF1" s="136"/>
      <c r="LG1" s="136"/>
      <c r="LH1" s="136"/>
      <c r="LI1" s="136"/>
      <c r="LJ1" s="136"/>
      <c r="LK1" s="136"/>
      <c r="LL1" s="136"/>
      <c r="LM1" s="136"/>
      <c r="LN1" s="136"/>
      <c r="LO1" s="136"/>
      <c r="LP1" s="136"/>
      <c r="LQ1" s="136"/>
      <c r="LR1" s="136"/>
      <c r="LS1" s="136"/>
      <c r="LT1" s="136"/>
      <c r="LU1" s="136"/>
      <c r="LV1" s="136"/>
      <c r="LW1" s="136"/>
      <c r="LX1" s="136"/>
      <c r="LY1" s="136"/>
      <c r="LZ1" s="136"/>
      <c r="MA1" s="136"/>
      <c r="MB1" s="136"/>
      <c r="MC1" s="136"/>
      <c r="MD1" s="136"/>
      <c r="ME1" s="136"/>
      <c r="MF1" s="136"/>
      <c r="MG1" s="136"/>
      <c r="MH1" s="136"/>
      <c r="MI1" s="136"/>
      <c r="MJ1" s="136"/>
      <c r="MK1" s="136"/>
      <c r="ML1" s="136"/>
      <c r="MM1" s="136"/>
      <c r="MN1" s="136"/>
      <c r="MO1" s="136"/>
      <c r="MP1" s="136"/>
      <c r="MQ1" s="136"/>
      <c r="MR1" s="136"/>
      <c r="MS1" s="136"/>
      <c r="MT1" s="136"/>
      <c r="MU1" s="136"/>
      <c r="MV1" s="136"/>
      <c r="MW1" s="136"/>
      <c r="MX1" s="136"/>
      <c r="MY1" s="136"/>
      <c r="MZ1" s="136"/>
      <c r="NA1" s="136"/>
      <c r="NB1" s="136"/>
      <c r="NC1" s="136"/>
      <c r="ND1" s="136"/>
      <c r="NE1" s="136"/>
      <c r="NF1" s="136"/>
      <c r="NG1" s="136"/>
      <c r="NH1" s="136"/>
      <c r="NI1" s="136"/>
      <c r="NJ1" s="136"/>
      <c r="NK1" s="136"/>
      <c r="NL1" s="136"/>
      <c r="NM1" s="136"/>
      <c r="NN1" s="136"/>
      <c r="NO1" s="136"/>
      <c r="NP1" s="136"/>
      <c r="NQ1" s="136"/>
      <c r="NR1" s="136"/>
      <c r="NS1" s="136"/>
      <c r="NT1" s="136"/>
      <c r="NU1" s="136"/>
      <c r="NV1" s="136"/>
      <c r="NW1" s="136"/>
      <c r="NX1" s="136"/>
      <c r="NY1" s="136"/>
      <c r="NZ1" s="136"/>
      <c r="OA1" s="136"/>
      <c r="OB1" s="136"/>
      <c r="OC1" s="136"/>
      <c r="OD1" s="136"/>
      <c r="OE1" s="136"/>
      <c r="OF1" s="136"/>
      <c r="OG1" s="136"/>
      <c r="OH1" s="136"/>
      <c r="OI1" s="136"/>
      <c r="OJ1" s="136"/>
      <c r="OK1" s="136"/>
      <c r="OL1" s="136"/>
      <c r="OM1" s="136"/>
      <c r="ON1" s="136"/>
      <c r="OO1" s="136"/>
      <c r="OP1" s="136"/>
      <c r="OQ1" s="136"/>
      <c r="OR1" s="136"/>
      <c r="OS1" s="136"/>
      <c r="OT1" s="136"/>
      <c r="OU1" s="136"/>
      <c r="OV1" s="136"/>
      <c r="OW1" s="136"/>
      <c r="OX1" s="136"/>
      <c r="OY1" s="136"/>
      <c r="OZ1" s="136"/>
      <c r="PA1" s="136"/>
      <c r="PB1" s="136"/>
      <c r="PC1" s="136"/>
      <c r="PD1" s="136"/>
      <c r="PE1" s="136"/>
      <c r="PF1" s="136"/>
      <c r="PG1" s="136"/>
      <c r="PH1" s="136"/>
      <c r="PI1" s="136"/>
      <c r="PJ1" s="136"/>
      <c r="PK1" s="136"/>
      <c r="PL1" s="136"/>
      <c r="PM1" s="136"/>
      <c r="PN1" s="136"/>
      <c r="PO1" s="136"/>
      <c r="PP1" s="136"/>
      <c r="PQ1" s="136"/>
      <c r="PR1" s="136"/>
      <c r="PS1" s="136"/>
      <c r="PT1" s="136"/>
      <c r="PU1" s="136"/>
      <c r="PV1" s="136"/>
      <c r="PW1" s="136"/>
      <c r="PX1" s="136"/>
      <c r="PY1" s="136"/>
      <c r="PZ1" s="136"/>
      <c r="QA1" s="136"/>
      <c r="QB1" s="136"/>
      <c r="QC1" s="136"/>
      <c r="QD1" s="136"/>
      <c r="QE1" s="136"/>
      <c r="QF1" s="136"/>
      <c r="QG1" s="136"/>
      <c r="QH1" s="136"/>
      <c r="QI1" s="136"/>
      <c r="QJ1" s="136"/>
      <c r="QK1" s="136"/>
      <c r="QL1" s="136"/>
      <c r="QM1" s="136"/>
      <c r="QN1" s="136"/>
      <c r="QO1" s="136"/>
      <c r="QP1" s="136"/>
      <c r="QQ1" s="136"/>
      <c r="QR1" s="136"/>
      <c r="QS1" s="136"/>
      <c r="QT1" s="136"/>
      <c r="QU1" s="136"/>
      <c r="QV1" s="136"/>
      <c r="QW1" s="136"/>
      <c r="QX1" s="136"/>
      <c r="QY1" s="136"/>
      <c r="QZ1" s="136"/>
      <c r="RA1" s="136"/>
      <c r="RB1" s="136"/>
      <c r="RC1" s="136"/>
      <c r="RD1" s="136"/>
      <c r="RE1" s="136"/>
      <c r="RF1" s="136"/>
      <c r="RG1" s="136"/>
      <c r="RH1" s="136"/>
      <c r="RI1" s="136"/>
      <c r="RJ1" s="136"/>
      <c r="RK1" s="136"/>
      <c r="RL1" s="136"/>
      <c r="RM1" s="136"/>
      <c r="RN1" s="136"/>
      <c r="RO1" s="136"/>
      <c r="RP1" s="136"/>
      <c r="RQ1" s="136"/>
      <c r="RR1" s="136"/>
      <c r="RS1" s="136"/>
      <c r="RT1" s="136"/>
      <c r="RU1" s="136"/>
      <c r="RV1" s="136"/>
      <c r="RW1" s="136"/>
      <c r="RX1" s="136"/>
      <c r="RY1" s="136"/>
      <c r="RZ1" s="136"/>
      <c r="SA1" s="136"/>
      <c r="SB1" s="136"/>
      <c r="SC1" s="136"/>
      <c r="SD1" s="136"/>
      <c r="SE1" s="136"/>
      <c r="SF1" s="136"/>
      <c r="SG1" s="136"/>
      <c r="SH1" s="136"/>
      <c r="SI1" s="136"/>
      <c r="SJ1" s="136"/>
      <c r="SK1" s="136"/>
      <c r="SL1" s="136"/>
      <c r="SM1" s="136"/>
      <c r="SN1" s="136"/>
      <c r="SO1" s="136"/>
      <c r="SP1" s="136"/>
      <c r="SQ1" s="136"/>
      <c r="SR1" s="136"/>
      <c r="SS1" s="136"/>
      <c r="ST1" s="136"/>
      <c r="SU1" s="136"/>
      <c r="SV1" s="136"/>
      <c r="SW1" s="136"/>
      <c r="SX1" s="136"/>
      <c r="SY1" s="136"/>
      <c r="SZ1" s="136"/>
      <c r="TA1" s="136"/>
      <c r="TB1" s="136"/>
      <c r="TC1" s="136"/>
      <c r="TD1" s="136"/>
      <c r="TE1" s="136"/>
      <c r="TF1" s="136"/>
      <c r="TG1" s="136"/>
      <c r="TH1" s="136"/>
      <c r="TI1" s="136"/>
      <c r="TJ1" s="136"/>
      <c r="TK1" s="136"/>
      <c r="TL1" s="136"/>
      <c r="TM1" s="136"/>
      <c r="TN1" s="136"/>
      <c r="TO1" s="136"/>
      <c r="TP1" s="136"/>
      <c r="TQ1" s="136"/>
      <c r="TR1" s="136"/>
      <c r="TS1" s="136"/>
      <c r="TT1" s="136"/>
      <c r="TU1" s="136"/>
      <c r="TV1" s="136"/>
      <c r="TW1" s="136"/>
      <c r="TX1" s="136"/>
      <c r="TY1" s="136"/>
      <c r="TZ1" s="136"/>
      <c r="UA1" s="136"/>
      <c r="UB1" s="136"/>
      <c r="UC1" s="136"/>
      <c r="UD1" s="136"/>
      <c r="UE1" s="136"/>
      <c r="UF1" s="136"/>
      <c r="UG1" s="136"/>
      <c r="UH1" s="136"/>
      <c r="UI1" s="136"/>
      <c r="UJ1" s="136"/>
      <c r="UK1" s="136"/>
      <c r="UL1" s="136"/>
      <c r="UM1" s="136"/>
      <c r="UN1" s="136"/>
      <c r="UO1" s="136"/>
      <c r="UP1" s="136"/>
      <c r="UQ1" s="136"/>
      <c r="UR1" s="136"/>
      <c r="US1" s="136"/>
      <c r="UT1" s="136"/>
      <c r="UU1" s="136"/>
      <c r="UV1" s="136"/>
      <c r="UW1" s="136"/>
      <c r="UX1" s="136"/>
      <c r="UY1" s="136"/>
      <c r="UZ1" s="136"/>
      <c r="VA1" s="136"/>
      <c r="VB1" s="136"/>
      <c r="VC1" s="136"/>
      <c r="VD1" s="136"/>
      <c r="VE1" s="136"/>
      <c r="VF1" s="136"/>
      <c r="VG1" s="136"/>
      <c r="VH1" s="136"/>
      <c r="VI1" s="136"/>
      <c r="VJ1" s="136"/>
      <c r="VK1" s="136"/>
      <c r="VL1" s="136"/>
      <c r="VM1" s="136"/>
      <c r="VN1" s="136"/>
      <c r="VO1" s="136"/>
      <c r="VP1" s="136"/>
      <c r="VQ1" s="136"/>
      <c r="VR1" s="136"/>
      <c r="VS1" s="136"/>
      <c r="VT1" s="136"/>
      <c r="VU1" s="136"/>
      <c r="VV1" s="136"/>
      <c r="VW1" s="136"/>
      <c r="VX1" s="136"/>
      <c r="VY1" s="136"/>
      <c r="VZ1" s="136"/>
      <c r="WA1" s="136"/>
      <c r="WB1" s="136"/>
      <c r="WC1" s="136"/>
      <c r="WD1" s="136"/>
      <c r="WE1" s="136"/>
      <c r="WF1" s="136"/>
      <c r="WG1" s="136"/>
      <c r="WH1" s="136"/>
      <c r="WI1" s="136"/>
      <c r="WJ1" s="136"/>
      <c r="WK1" s="136"/>
      <c r="WL1" s="136"/>
      <c r="WM1" s="136"/>
      <c r="WN1" s="136"/>
      <c r="WO1" s="136"/>
      <c r="WP1" s="136"/>
      <c r="WQ1" s="136"/>
      <c r="WR1" s="136"/>
      <c r="WS1" s="136"/>
      <c r="WT1" s="136"/>
      <c r="WU1" s="136"/>
      <c r="WV1" s="136"/>
      <c r="WW1" s="136"/>
      <c r="WX1" s="136"/>
      <c r="WY1" s="136"/>
      <c r="WZ1" s="136"/>
      <c r="XA1" s="136"/>
      <c r="XB1" s="136"/>
      <c r="XC1" s="136"/>
      <c r="XD1" s="136"/>
      <c r="XE1" s="136"/>
      <c r="XF1" s="136"/>
      <c r="XG1" s="136"/>
      <c r="XH1" s="136"/>
      <c r="XI1" s="136"/>
      <c r="XJ1" s="136"/>
      <c r="XK1" s="136"/>
      <c r="XL1" s="136"/>
      <c r="XM1" s="136"/>
      <c r="XN1" s="136"/>
      <c r="XO1" s="136"/>
      <c r="XP1" s="136"/>
      <c r="XQ1" s="136"/>
      <c r="XR1" s="136"/>
      <c r="XS1" s="136"/>
      <c r="XT1" s="136"/>
      <c r="XU1" s="136"/>
      <c r="XV1" s="136"/>
      <c r="XW1" s="136"/>
      <c r="XX1" s="136"/>
      <c r="XY1" s="136"/>
      <c r="XZ1" s="136"/>
      <c r="YA1" s="136"/>
      <c r="YB1" s="136"/>
      <c r="YC1" s="136"/>
      <c r="YD1" s="136"/>
      <c r="YE1" s="136"/>
      <c r="YF1" s="136"/>
      <c r="YG1" s="136"/>
      <c r="YH1" s="136"/>
      <c r="YI1" s="136"/>
      <c r="YJ1" s="136"/>
      <c r="YK1" s="136"/>
      <c r="YL1" s="136"/>
      <c r="YM1" s="136"/>
      <c r="YN1" s="136"/>
      <c r="YO1" s="136"/>
      <c r="YP1" s="136"/>
      <c r="YQ1" s="136"/>
      <c r="YR1" s="136"/>
      <c r="YS1" s="136"/>
      <c r="YT1" s="136"/>
      <c r="YU1" s="136"/>
      <c r="YV1" s="136"/>
      <c r="YW1" s="136"/>
      <c r="YX1" s="136"/>
      <c r="YY1" s="136"/>
      <c r="YZ1" s="136"/>
      <c r="ZA1" s="136"/>
      <c r="ZB1" s="136"/>
      <c r="ZC1" s="136"/>
      <c r="ZD1" s="136"/>
      <c r="ZE1" s="136"/>
      <c r="ZF1" s="136"/>
      <c r="ZG1" s="136"/>
      <c r="ZH1" s="136"/>
      <c r="ZI1" s="136"/>
      <c r="ZJ1" s="136"/>
      <c r="ZK1" s="136"/>
      <c r="ZL1" s="136"/>
      <c r="ZM1" s="136"/>
      <c r="ZN1" s="136"/>
      <c r="ZO1" s="136"/>
      <c r="ZP1" s="136"/>
      <c r="ZQ1" s="136"/>
      <c r="ZR1" s="136"/>
      <c r="ZS1" s="136"/>
      <c r="ZT1" s="136"/>
      <c r="ZU1" s="136"/>
      <c r="ZV1" s="136"/>
      <c r="ZW1" s="136"/>
      <c r="ZX1" s="136"/>
      <c r="ZY1" s="136"/>
      <c r="ZZ1" s="136"/>
      <c r="AAA1" s="136"/>
      <c r="AAB1" s="136"/>
      <c r="AAC1" s="136"/>
      <c r="AAD1" s="136"/>
      <c r="AAE1" s="136"/>
      <c r="AAF1" s="136"/>
      <c r="AAG1" s="136"/>
      <c r="AAH1" s="136"/>
      <c r="AAI1" s="136"/>
      <c r="AAJ1" s="136"/>
      <c r="AAK1" s="136"/>
      <c r="AAL1" s="136"/>
      <c r="AAM1" s="136"/>
      <c r="AAN1" s="136"/>
      <c r="AAO1" s="136"/>
      <c r="AAP1" s="136"/>
      <c r="AAQ1" s="136"/>
      <c r="AAR1" s="136"/>
      <c r="AAS1" s="136"/>
      <c r="AAT1" s="136"/>
      <c r="AAU1" s="136"/>
      <c r="AAV1" s="136"/>
      <c r="AAW1" s="136"/>
      <c r="AAX1" s="136"/>
      <c r="AAY1" s="136"/>
      <c r="AAZ1" s="136"/>
      <c r="ABA1" s="136"/>
      <c r="ABB1" s="136"/>
      <c r="ABC1" s="136"/>
      <c r="ABD1" s="136"/>
      <c r="ABE1" s="136"/>
      <c r="ABF1" s="136"/>
      <c r="ABG1" s="136"/>
      <c r="ABH1" s="136"/>
      <c r="ABI1" s="136"/>
      <c r="ABJ1" s="136"/>
      <c r="ABK1" s="136"/>
      <c r="ABL1" s="136"/>
      <c r="ABM1" s="136"/>
      <c r="ABN1" s="136"/>
      <c r="ABO1" s="136"/>
      <c r="ABP1" s="136"/>
      <c r="ABQ1" s="136"/>
      <c r="ABR1" s="136"/>
      <c r="ABS1" s="136"/>
      <c r="ABT1" s="136"/>
      <c r="ABU1" s="136"/>
      <c r="ABV1" s="136"/>
      <c r="ABW1" s="136"/>
      <c r="ABX1" s="136"/>
      <c r="ABY1" s="136"/>
      <c r="ABZ1" s="136"/>
      <c r="ACA1" s="136"/>
      <c r="ACB1" s="136"/>
      <c r="ACC1" s="136"/>
      <c r="ACD1" s="136"/>
      <c r="ACE1" s="136"/>
      <c r="ACF1" s="136"/>
      <c r="ACG1" s="136"/>
      <c r="ACH1" s="136"/>
      <c r="ACI1" s="136"/>
      <c r="ACJ1" s="136"/>
      <c r="ACK1" s="136"/>
      <c r="ACL1" s="136"/>
      <c r="ACM1" s="136"/>
      <c r="ACN1" s="136"/>
      <c r="ACO1" s="136"/>
      <c r="ACP1" s="136"/>
      <c r="ACQ1" s="136"/>
      <c r="ACR1" s="136"/>
      <c r="ACS1" s="136"/>
      <c r="ACT1" s="136"/>
      <c r="ACU1" s="136"/>
      <c r="ACV1" s="136"/>
      <c r="ACW1" s="136"/>
      <c r="ACX1" s="136"/>
      <c r="ACY1" s="136"/>
      <c r="ACZ1" s="136"/>
      <c r="ADA1" s="136"/>
      <c r="ADB1" s="136"/>
      <c r="ADC1" s="136"/>
      <c r="ADD1" s="136"/>
      <c r="ADE1" s="136"/>
      <c r="ADF1" s="136"/>
      <c r="ADG1" s="136"/>
      <c r="ADH1" s="136"/>
      <c r="ADI1" s="136"/>
      <c r="ADJ1" s="136"/>
      <c r="ADK1" s="136"/>
      <c r="ADL1" s="136"/>
      <c r="ADM1" s="136"/>
      <c r="ADN1" s="136"/>
      <c r="ADO1" s="136"/>
      <c r="ADP1" s="136"/>
      <c r="ADQ1" s="136"/>
      <c r="ADR1" s="136"/>
      <c r="ADS1" s="136"/>
      <c r="ADT1" s="136"/>
      <c r="ADU1" s="136"/>
      <c r="ADV1" s="136"/>
      <c r="ADW1" s="136"/>
      <c r="ADX1" s="136"/>
      <c r="ADY1" s="136"/>
      <c r="ADZ1" s="136"/>
      <c r="AEA1" s="136"/>
      <c r="AEB1" s="136"/>
      <c r="AEC1" s="136"/>
      <c r="AED1" s="136"/>
      <c r="AEE1" s="136"/>
      <c r="AEF1" s="136"/>
      <c r="AEG1" s="136"/>
      <c r="AEH1" s="136"/>
      <c r="AEI1" s="136"/>
      <c r="AEJ1" s="136"/>
      <c r="AEK1" s="136"/>
      <c r="AEL1" s="136"/>
      <c r="AEM1" s="136"/>
      <c r="AEN1" s="136"/>
      <c r="AEO1" s="136"/>
      <c r="AEP1" s="136"/>
      <c r="AEQ1" s="136"/>
      <c r="AER1" s="136"/>
      <c r="AES1" s="136"/>
      <c r="AET1" s="136"/>
      <c r="AEU1" s="136"/>
      <c r="AEV1" s="136"/>
      <c r="AEW1" s="136"/>
      <c r="AEX1" s="136"/>
      <c r="AEY1" s="136"/>
      <c r="AEZ1" s="136"/>
      <c r="AFA1" s="136"/>
      <c r="AFB1" s="136"/>
      <c r="AFC1" s="136"/>
      <c r="AFD1" s="136"/>
      <c r="AFE1" s="136"/>
      <c r="AFF1" s="136"/>
      <c r="AFG1" s="136"/>
      <c r="AFH1" s="136"/>
      <c r="AFI1" s="136"/>
      <c r="AFJ1" s="136"/>
      <c r="AFK1" s="136"/>
      <c r="AFL1" s="136"/>
      <c r="AFM1" s="136"/>
      <c r="AFN1" s="136"/>
      <c r="AFO1" s="136"/>
      <c r="AFP1" s="136"/>
      <c r="AFQ1" s="136"/>
      <c r="AFR1" s="136"/>
      <c r="AFS1" s="136"/>
      <c r="AFT1" s="136"/>
      <c r="AFU1" s="136"/>
      <c r="AFV1" s="136"/>
      <c r="AFW1" s="136"/>
      <c r="AFX1" s="136"/>
      <c r="AFY1" s="136"/>
      <c r="AFZ1" s="136"/>
      <c r="AGA1" s="136"/>
      <c r="AGB1" s="136"/>
      <c r="AGC1" s="136"/>
      <c r="AGD1" s="136"/>
      <c r="AGE1" s="136"/>
      <c r="AGF1" s="136"/>
      <c r="AGG1" s="136"/>
      <c r="AGH1" s="136"/>
      <c r="AGI1" s="136"/>
      <c r="AGJ1" s="136"/>
      <c r="AGK1" s="136"/>
      <c r="AGL1" s="136"/>
      <c r="AGM1" s="136"/>
      <c r="AGN1" s="136"/>
      <c r="AGO1" s="136"/>
      <c r="AGP1" s="136"/>
      <c r="AGQ1" s="136"/>
      <c r="AGR1" s="136"/>
      <c r="AGS1" s="136"/>
      <c r="AGT1" s="136"/>
      <c r="AGU1" s="136"/>
      <c r="AGV1" s="136"/>
      <c r="AGW1" s="136"/>
      <c r="AGX1" s="136"/>
      <c r="AGY1" s="136"/>
      <c r="AGZ1" s="136"/>
      <c r="AHA1" s="136"/>
      <c r="AHB1" s="136"/>
      <c r="AHC1" s="136"/>
      <c r="AHD1" s="136"/>
      <c r="AHE1" s="136"/>
      <c r="AHF1" s="136"/>
      <c r="AHG1" s="136"/>
      <c r="AHH1" s="136"/>
      <c r="AHI1" s="136"/>
      <c r="AHJ1" s="136"/>
      <c r="AHK1" s="136"/>
      <c r="AHL1" s="136"/>
      <c r="AHM1" s="136"/>
      <c r="AHN1" s="136"/>
      <c r="AHO1" s="136"/>
      <c r="AHP1" s="136"/>
      <c r="AHQ1" s="136"/>
      <c r="AHR1" s="136"/>
      <c r="AHS1" s="136"/>
      <c r="AHT1" s="136"/>
      <c r="AHU1" s="136"/>
      <c r="AHV1" s="136"/>
      <c r="AHW1" s="136"/>
      <c r="AHX1" s="136"/>
      <c r="AHY1" s="136"/>
      <c r="AHZ1" s="136"/>
      <c r="AIA1" s="136"/>
      <c r="AIB1" s="136"/>
      <c r="AIC1" s="136"/>
      <c r="AID1" s="136"/>
      <c r="AIE1" s="136"/>
      <c r="AIF1" s="136"/>
      <c r="AIG1" s="136"/>
      <c r="AIH1" s="136"/>
      <c r="AII1" s="136"/>
      <c r="AIJ1" s="136"/>
      <c r="AIK1" s="136"/>
      <c r="AIL1" s="136"/>
      <c r="AIM1" s="136"/>
      <c r="AIN1" s="136"/>
      <c r="AIO1" s="136"/>
      <c r="AIP1" s="136"/>
      <c r="AIQ1" s="136"/>
      <c r="AIR1" s="136"/>
      <c r="AIS1" s="136"/>
      <c r="AIT1" s="136"/>
      <c r="AIU1" s="136"/>
      <c r="AIV1" s="136"/>
      <c r="AIW1" s="136"/>
      <c r="AIX1" s="136"/>
      <c r="AIY1" s="136"/>
      <c r="AIZ1" s="136"/>
      <c r="AJA1" s="136"/>
      <c r="AJB1" s="136"/>
      <c r="AJC1" s="136"/>
      <c r="AJD1" s="136"/>
      <c r="AJE1" s="136"/>
      <c r="AJF1" s="136"/>
      <c r="AJG1" s="136"/>
      <c r="AJH1" s="136"/>
      <c r="AJI1" s="136"/>
      <c r="AJJ1" s="136"/>
      <c r="AJK1" s="136"/>
      <c r="AJL1" s="136"/>
      <c r="AJM1" s="136"/>
      <c r="AJN1" s="136"/>
      <c r="AJO1" s="136"/>
      <c r="AJP1" s="136"/>
      <c r="AJQ1" s="136"/>
      <c r="AJR1" s="136"/>
      <c r="AJS1" s="136"/>
      <c r="AJT1" s="136"/>
      <c r="AJU1" s="136"/>
      <c r="AJV1" s="136"/>
      <c r="AJW1" s="136"/>
      <c r="AJX1" s="136"/>
      <c r="AJY1" s="136"/>
      <c r="AJZ1" s="136"/>
      <c r="AKA1" s="136"/>
      <c r="AKB1" s="136"/>
      <c r="AKC1" s="136"/>
      <c r="AKD1" s="136"/>
      <c r="AKE1" s="136"/>
      <c r="AKF1" s="136"/>
      <c r="AKG1" s="136"/>
      <c r="AKH1" s="136"/>
      <c r="AKI1" s="136"/>
      <c r="AKJ1" s="136"/>
      <c r="AKK1" s="136"/>
      <c r="AKL1" s="136"/>
      <c r="AKM1" s="136"/>
      <c r="AKN1" s="136"/>
      <c r="AKO1" s="136"/>
      <c r="AKP1" s="136"/>
      <c r="AKQ1" s="136"/>
      <c r="AKR1" s="136"/>
      <c r="AKS1" s="136"/>
      <c r="AKT1" s="136"/>
      <c r="AKU1" s="136"/>
      <c r="AKV1" s="136"/>
      <c r="AKW1" s="136"/>
      <c r="AKX1" s="136"/>
      <c r="AKY1" s="136"/>
      <c r="AKZ1" s="136"/>
      <c r="ALA1" s="136"/>
      <c r="ALB1" s="136"/>
      <c r="ALC1" s="136"/>
      <c r="ALD1" s="136"/>
      <c r="ALE1" s="136"/>
      <c r="ALF1" s="136"/>
      <c r="ALG1" s="136"/>
      <c r="ALH1" s="136"/>
      <c r="ALI1" s="136"/>
      <c r="ALJ1" s="136"/>
      <c r="ALK1" s="136"/>
      <c r="ALL1" s="136"/>
      <c r="ALM1" s="136"/>
      <c r="ALN1" s="136"/>
      <c r="ALO1" s="136"/>
      <c r="ALP1" s="136"/>
      <c r="ALQ1" s="136"/>
      <c r="ALR1" s="136"/>
      <c r="ALS1" s="136"/>
      <c r="ALT1" s="136"/>
      <c r="ALU1" s="136"/>
      <c r="ALV1" s="136"/>
      <c r="ALW1" s="136"/>
      <c r="ALX1" s="136"/>
      <c r="ALY1" s="136"/>
      <c r="ALZ1" s="136"/>
      <c r="AMA1" s="136"/>
      <c r="AMB1" s="136"/>
      <c r="AMC1" s="136"/>
      <c r="AMD1" s="136"/>
      <c r="AME1" s="136"/>
      <c r="AMF1" s="136"/>
      <c r="AMG1" s="136"/>
      <c r="AMH1" s="136"/>
      <c r="AMI1" s="136"/>
    </row>
    <row r="2" spans="1:1023" s="140" customFormat="1" ht="14.25" x14ac:dyDescent="0.2">
      <c r="A2" s="519"/>
      <c r="B2" s="520"/>
      <c r="C2" s="520"/>
      <c r="D2" s="520"/>
      <c r="E2" s="520"/>
      <c r="F2" s="520"/>
      <c r="G2" s="520"/>
      <c r="H2" s="521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36"/>
      <c r="JI2" s="136"/>
      <c r="JJ2" s="136"/>
      <c r="JK2" s="136"/>
      <c r="JL2" s="136"/>
      <c r="JM2" s="136"/>
      <c r="JN2" s="136"/>
      <c r="JO2" s="136"/>
      <c r="JP2" s="136"/>
      <c r="JQ2" s="136"/>
      <c r="JR2" s="136"/>
      <c r="JS2" s="136"/>
      <c r="JT2" s="136"/>
      <c r="JU2" s="136"/>
      <c r="JV2" s="136"/>
      <c r="JW2" s="136"/>
      <c r="JX2" s="136"/>
      <c r="JY2" s="136"/>
      <c r="JZ2" s="136"/>
      <c r="KA2" s="136"/>
      <c r="KB2" s="136"/>
      <c r="KC2" s="136"/>
      <c r="KD2" s="136"/>
      <c r="KE2" s="136"/>
      <c r="KF2" s="136"/>
      <c r="KG2" s="136"/>
      <c r="KH2" s="136"/>
      <c r="KI2" s="136"/>
      <c r="KJ2" s="136"/>
      <c r="KK2" s="136"/>
      <c r="KL2" s="136"/>
      <c r="KM2" s="136"/>
      <c r="KN2" s="136"/>
      <c r="KO2" s="136"/>
      <c r="KP2" s="136"/>
      <c r="KQ2" s="136"/>
      <c r="KR2" s="136"/>
      <c r="KS2" s="136"/>
      <c r="KT2" s="136"/>
      <c r="KU2" s="136"/>
      <c r="KV2" s="136"/>
      <c r="KW2" s="136"/>
      <c r="KX2" s="136"/>
      <c r="KY2" s="136"/>
      <c r="KZ2" s="136"/>
      <c r="LA2" s="136"/>
      <c r="LB2" s="136"/>
      <c r="LC2" s="136"/>
      <c r="LD2" s="136"/>
      <c r="LE2" s="136"/>
      <c r="LF2" s="136"/>
      <c r="LG2" s="136"/>
      <c r="LH2" s="136"/>
      <c r="LI2" s="136"/>
      <c r="LJ2" s="136"/>
      <c r="LK2" s="136"/>
      <c r="LL2" s="136"/>
      <c r="LM2" s="136"/>
      <c r="LN2" s="136"/>
      <c r="LO2" s="136"/>
      <c r="LP2" s="136"/>
      <c r="LQ2" s="136"/>
      <c r="LR2" s="136"/>
      <c r="LS2" s="136"/>
      <c r="LT2" s="136"/>
      <c r="LU2" s="136"/>
      <c r="LV2" s="136"/>
      <c r="LW2" s="136"/>
      <c r="LX2" s="136"/>
      <c r="LY2" s="136"/>
      <c r="LZ2" s="136"/>
      <c r="MA2" s="136"/>
      <c r="MB2" s="136"/>
      <c r="MC2" s="136"/>
      <c r="MD2" s="136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36"/>
      <c r="OA2" s="136"/>
      <c r="OB2" s="136"/>
      <c r="OC2" s="136"/>
      <c r="OD2" s="136"/>
      <c r="OE2" s="136"/>
      <c r="OF2" s="136"/>
      <c r="OG2" s="136"/>
      <c r="OH2" s="136"/>
      <c r="OI2" s="136"/>
      <c r="OJ2" s="136"/>
      <c r="OK2" s="136"/>
      <c r="OL2" s="136"/>
      <c r="OM2" s="136"/>
      <c r="ON2" s="136"/>
      <c r="OO2" s="136"/>
      <c r="OP2" s="136"/>
      <c r="OQ2" s="136"/>
      <c r="OR2" s="136"/>
      <c r="OS2" s="136"/>
      <c r="OT2" s="136"/>
      <c r="OU2" s="136"/>
      <c r="OV2" s="136"/>
      <c r="OW2" s="136"/>
      <c r="OX2" s="136"/>
      <c r="OY2" s="136"/>
      <c r="OZ2" s="136"/>
      <c r="PA2" s="136"/>
      <c r="PB2" s="136"/>
      <c r="PC2" s="136"/>
      <c r="PD2" s="136"/>
      <c r="PE2" s="136"/>
      <c r="PF2" s="136"/>
      <c r="PG2" s="136"/>
      <c r="PH2" s="136"/>
      <c r="PI2" s="136"/>
      <c r="PJ2" s="136"/>
      <c r="PK2" s="136"/>
      <c r="PL2" s="136"/>
      <c r="PM2" s="136"/>
      <c r="PN2" s="136"/>
      <c r="PO2" s="136"/>
      <c r="PP2" s="136"/>
      <c r="PQ2" s="136"/>
      <c r="PR2" s="136"/>
      <c r="PS2" s="136"/>
      <c r="PT2" s="136"/>
      <c r="PU2" s="136"/>
      <c r="PV2" s="136"/>
      <c r="PW2" s="136"/>
      <c r="PX2" s="136"/>
      <c r="PY2" s="136"/>
      <c r="PZ2" s="136"/>
      <c r="QA2" s="136"/>
      <c r="QB2" s="136"/>
      <c r="QC2" s="136"/>
      <c r="QD2" s="136"/>
      <c r="QE2" s="136"/>
      <c r="QF2" s="136"/>
      <c r="QG2" s="136"/>
      <c r="QH2" s="136"/>
      <c r="QI2" s="136"/>
      <c r="QJ2" s="136"/>
      <c r="QK2" s="136"/>
      <c r="QL2" s="136"/>
      <c r="QM2" s="136"/>
      <c r="QN2" s="136"/>
      <c r="QO2" s="136"/>
      <c r="QP2" s="136"/>
      <c r="QQ2" s="136"/>
      <c r="QR2" s="136"/>
      <c r="QS2" s="136"/>
      <c r="QT2" s="136"/>
      <c r="QU2" s="136"/>
      <c r="QV2" s="136"/>
      <c r="QW2" s="136"/>
      <c r="QX2" s="136"/>
      <c r="QY2" s="136"/>
      <c r="QZ2" s="136"/>
      <c r="RA2" s="136"/>
      <c r="RB2" s="136"/>
      <c r="RC2" s="136"/>
      <c r="RD2" s="136"/>
      <c r="RE2" s="136"/>
      <c r="RF2" s="136"/>
      <c r="RG2" s="136"/>
      <c r="RH2" s="136"/>
      <c r="RI2" s="136"/>
      <c r="RJ2" s="136"/>
      <c r="RK2" s="136"/>
      <c r="RL2" s="136"/>
      <c r="RM2" s="136"/>
      <c r="RN2" s="136"/>
      <c r="RO2" s="136"/>
      <c r="RP2" s="136"/>
      <c r="RQ2" s="136"/>
      <c r="RR2" s="136"/>
      <c r="RS2" s="136"/>
      <c r="RT2" s="136"/>
      <c r="RU2" s="136"/>
      <c r="RV2" s="136"/>
      <c r="RW2" s="136"/>
      <c r="RX2" s="136"/>
      <c r="RY2" s="136"/>
      <c r="RZ2" s="136"/>
      <c r="SA2" s="136"/>
      <c r="SB2" s="136"/>
      <c r="SC2" s="136"/>
      <c r="SD2" s="136"/>
      <c r="SE2" s="136"/>
      <c r="SF2" s="136"/>
      <c r="SG2" s="136"/>
      <c r="SH2" s="136"/>
      <c r="SI2" s="136"/>
      <c r="SJ2" s="136"/>
      <c r="SK2" s="136"/>
      <c r="SL2" s="136"/>
      <c r="SM2" s="136"/>
      <c r="SN2" s="136"/>
      <c r="SO2" s="136"/>
      <c r="SP2" s="136"/>
      <c r="SQ2" s="136"/>
      <c r="SR2" s="136"/>
      <c r="SS2" s="136"/>
      <c r="ST2" s="136"/>
      <c r="SU2" s="136"/>
      <c r="SV2" s="136"/>
      <c r="SW2" s="136"/>
      <c r="SX2" s="136"/>
      <c r="SY2" s="136"/>
      <c r="SZ2" s="136"/>
      <c r="TA2" s="136"/>
      <c r="TB2" s="136"/>
      <c r="TC2" s="136"/>
      <c r="TD2" s="136"/>
      <c r="TE2" s="136"/>
      <c r="TF2" s="136"/>
      <c r="TG2" s="136"/>
      <c r="TH2" s="136"/>
      <c r="TI2" s="136"/>
      <c r="TJ2" s="136"/>
      <c r="TK2" s="136"/>
      <c r="TL2" s="136"/>
      <c r="TM2" s="136"/>
      <c r="TN2" s="136"/>
      <c r="TO2" s="136"/>
      <c r="TP2" s="136"/>
      <c r="TQ2" s="136"/>
      <c r="TR2" s="136"/>
      <c r="TS2" s="136"/>
      <c r="TT2" s="136"/>
      <c r="TU2" s="136"/>
      <c r="TV2" s="136"/>
      <c r="TW2" s="136"/>
      <c r="TX2" s="136"/>
      <c r="TY2" s="136"/>
      <c r="TZ2" s="136"/>
      <c r="UA2" s="136"/>
      <c r="UB2" s="136"/>
      <c r="UC2" s="136"/>
      <c r="UD2" s="136"/>
      <c r="UE2" s="136"/>
      <c r="UF2" s="136"/>
      <c r="UG2" s="136"/>
      <c r="UH2" s="136"/>
      <c r="UI2" s="136"/>
      <c r="UJ2" s="136"/>
      <c r="UK2" s="136"/>
      <c r="UL2" s="136"/>
      <c r="UM2" s="136"/>
      <c r="UN2" s="136"/>
      <c r="UO2" s="136"/>
      <c r="UP2" s="136"/>
      <c r="UQ2" s="136"/>
      <c r="UR2" s="136"/>
      <c r="US2" s="136"/>
      <c r="UT2" s="136"/>
      <c r="UU2" s="136"/>
      <c r="UV2" s="136"/>
      <c r="UW2" s="136"/>
      <c r="UX2" s="136"/>
      <c r="UY2" s="136"/>
      <c r="UZ2" s="136"/>
      <c r="VA2" s="136"/>
      <c r="VB2" s="136"/>
      <c r="VC2" s="136"/>
      <c r="VD2" s="136"/>
      <c r="VE2" s="136"/>
      <c r="VF2" s="136"/>
      <c r="VG2" s="136"/>
      <c r="VH2" s="136"/>
      <c r="VI2" s="136"/>
      <c r="VJ2" s="136"/>
      <c r="VK2" s="136"/>
      <c r="VL2" s="136"/>
      <c r="VM2" s="136"/>
      <c r="VN2" s="136"/>
      <c r="VO2" s="136"/>
      <c r="VP2" s="136"/>
      <c r="VQ2" s="136"/>
      <c r="VR2" s="136"/>
      <c r="VS2" s="136"/>
      <c r="VT2" s="136"/>
      <c r="VU2" s="136"/>
      <c r="VV2" s="136"/>
      <c r="VW2" s="136"/>
      <c r="VX2" s="136"/>
      <c r="VY2" s="136"/>
      <c r="VZ2" s="136"/>
      <c r="WA2" s="136"/>
      <c r="WB2" s="136"/>
      <c r="WC2" s="136"/>
      <c r="WD2" s="136"/>
      <c r="WE2" s="136"/>
      <c r="WF2" s="136"/>
      <c r="WG2" s="136"/>
      <c r="WH2" s="136"/>
      <c r="WI2" s="136"/>
      <c r="WJ2" s="136"/>
      <c r="WK2" s="136"/>
      <c r="WL2" s="136"/>
      <c r="WM2" s="136"/>
      <c r="WN2" s="136"/>
      <c r="WO2" s="136"/>
      <c r="WP2" s="136"/>
      <c r="WQ2" s="136"/>
      <c r="WR2" s="136"/>
      <c r="WS2" s="136"/>
      <c r="WT2" s="136"/>
      <c r="WU2" s="136"/>
      <c r="WV2" s="136"/>
      <c r="WW2" s="136"/>
      <c r="WX2" s="136"/>
      <c r="WY2" s="136"/>
      <c r="WZ2" s="136"/>
      <c r="XA2" s="136"/>
      <c r="XB2" s="136"/>
      <c r="XC2" s="136"/>
      <c r="XD2" s="136"/>
      <c r="XE2" s="136"/>
      <c r="XF2" s="136"/>
      <c r="XG2" s="136"/>
      <c r="XH2" s="136"/>
      <c r="XI2" s="136"/>
      <c r="XJ2" s="136"/>
      <c r="XK2" s="136"/>
      <c r="XL2" s="136"/>
      <c r="XM2" s="136"/>
      <c r="XN2" s="136"/>
      <c r="XO2" s="136"/>
      <c r="XP2" s="136"/>
      <c r="XQ2" s="136"/>
      <c r="XR2" s="136"/>
      <c r="XS2" s="136"/>
      <c r="XT2" s="136"/>
      <c r="XU2" s="136"/>
      <c r="XV2" s="136"/>
      <c r="XW2" s="136"/>
      <c r="XX2" s="136"/>
      <c r="XY2" s="136"/>
      <c r="XZ2" s="136"/>
      <c r="YA2" s="136"/>
      <c r="YB2" s="136"/>
      <c r="YC2" s="136"/>
      <c r="YD2" s="136"/>
      <c r="YE2" s="136"/>
      <c r="YF2" s="136"/>
      <c r="YG2" s="136"/>
      <c r="YH2" s="136"/>
      <c r="YI2" s="136"/>
      <c r="YJ2" s="136"/>
      <c r="YK2" s="136"/>
      <c r="YL2" s="136"/>
      <c r="YM2" s="136"/>
      <c r="YN2" s="136"/>
      <c r="YO2" s="136"/>
      <c r="YP2" s="136"/>
      <c r="YQ2" s="136"/>
      <c r="YR2" s="136"/>
      <c r="YS2" s="136"/>
      <c r="YT2" s="136"/>
      <c r="YU2" s="136"/>
      <c r="YV2" s="136"/>
      <c r="YW2" s="136"/>
      <c r="YX2" s="136"/>
      <c r="YY2" s="136"/>
      <c r="YZ2" s="136"/>
      <c r="ZA2" s="136"/>
      <c r="ZB2" s="136"/>
      <c r="ZC2" s="136"/>
      <c r="ZD2" s="136"/>
      <c r="ZE2" s="136"/>
      <c r="ZF2" s="136"/>
      <c r="ZG2" s="136"/>
      <c r="ZH2" s="136"/>
      <c r="ZI2" s="136"/>
      <c r="ZJ2" s="136"/>
      <c r="ZK2" s="136"/>
      <c r="ZL2" s="136"/>
      <c r="ZM2" s="136"/>
      <c r="ZN2" s="136"/>
      <c r="ZO2" s="136"/>
      <c r="ZP2" s="136"/>
      <c r="ZQ2" s="136"/>
      <c r="ZR2" s="136"/>
      <c r="ZS2" s="136"/>
      <c r="ZT2" s="136"/>
      <c r="ZU2" s="136"/>
      <c r="ZV2" s="136"/>
      <c r="ZW2" s="136"/>
      <c r="ZX2" s="136"/>
      <c r="ZY2" s="136"/>
      <c r="ZZ2" s="136"/>
      <c r="AAA2" s="136"/>
      <c r="AAB2" s="136"/>
      <c r="AAC2" s="136"/>
      <c r="AAD2" s="136"/>
      <c r="AAE2" s="136"/>
      <c r="AAF2" s="136"/>
      <c r="AAG2" s="136"/>
      <c r="AAH2" s="136"/>
      <c r="AAI2" s="136"/>
      <c r="AAJ2" s="136"/>
      <c r="AAK2" s="136"/>
      <c r="AAL2" s="136"/>
      <c r="AAM2" s="136"/>
      <c r="AAN2" s="136"/>
      <c r="AAO2" s="136"/>
      <c r="AAP2" s="136"/>
      <c r="AAQ2" s="136"/>
      <c r="AAR2" s="136"/>
      <c r="AAS2" s="136"/>
      <c r="AAT2" s="136"/>
      <c r="AAU2" s="136"/>
      <c r="AAV2" s="136"/>
      <c r="AAW2" s="136"/>
      <c r="AAX2" s="136"/>
      <c r="AAY2" s="136"/>
      <c r="AAZ2" s="136"/>
      <c r="ABA2" s="136"/>
      <c r="ABB2" s="136"/>
      <c r="ABC2" s="136"/>
      <c r="ABD2" s="136"/>
      <c r="ABE2" s="136"/>
      <c r="ABF2" s="136"/>
      <c r="ABG2" s="136"/>
      <c r="ABH2" s="136"/>
      <c r="ABI2" s="136"/>
      <c r="ABJ2" s="136"/>
      <c r="ABK2" s="136"/>
      <c r="ABL2" s="136"/>
      <c r="ABM2" s="136"/>
      <c r="ABN2" s="136"/>
      <c r="ABO2" s="136"/>
      <c r="ABP2" s="136"/>
      <c r="ABQ2" s="136"/>
      <c r="ABR2" s="136"/>
      <c r="ABS2" s="136"/>
      <c r="ABT2" s="136"/>
      <c r="ABU2" s="136"/>
      <c r="ABV2" s="136"/>
      <c r="ABW2" s="136"/>
      <c r="ABX2" s="136"/>
      <c r="ABY2" s="136"/>
      <c r="ABZ2" s="136"/>
      <c r="ACA2" s="136"/>
      <c r="ACB2" s="136"/>
      <c r="ACC2" s="136"/>
      <c r="ACD2" s="136"/>
      <c r="ACE2" s="136"/>
      <c r="ACF2" s="136"/>
      <c r="ACG2" s="136"/>
      <c r="ACH2" s="136"/>
      <c r="ACI2" s="136"/>
      <c r="ACJ2" s="136"/>
      <c r="ACK2" s="136"/>
      <c r="ACL2" s="136"/>
      <c r="ACM2" s="136"/>
      <c r="ACN2" s="136"/>
      <c r="ACO2" s="136"/>
      <c r="ACP2" s="136"/>
      <c r="ACQ2" s="136"/>
      <c r="ACR2" s="136"/>
      <c r="ACS2" s="136"/>
      <c r="ACT2" s="136"/>
      <c r="ACU2" s="136"/>
      <c r="ACV2" s="136"/>
      <c r="ACW2" s="136"/>
      <c r="ACX2" s="136"/>
      <c r="ACY2" s="136"/>
      <c r="ACZ2" s="136"/>
      <c r="ADA2" s="136"/>
      <c r="ADB2" s="136"/>
      <c r="ADC2" s="136"/>
      <c r="ADD2" s="136"/>
      <c r="ADE2" s="136"/>
      <c r="ADF2" s="136"/>
      <c r="ADG2" s="136"/>
      <c r="ADH2" s="136"/>
      <c r="ADI2" s="136"/>
      <c r="ADJ2" s="136"/>
      <c r="ADK2" s="136"/>
      <c r="ADL2" s="136"/>
      <c r="ADM2" s="136"/>
      <c r="ADN2" s="136"/>
      <c r="ADO2" s="136"/>
      <c r="ADP2" s="136"/>
      <c r="ADQ2" s="136"/>
      <c r="ADR2" s="136"/>
      <c r="ADS2" s="136"/>
      <c r="ADT2" s="136"/>
      <c r="ADU2" s="136"/>
      <c r="ADV2" s="136"/>
      <c r="ADW2" s="136"/>
      <c r="ADX2" s="136"/>
      <c r="ADY2" s="136"/>
      <c r="ADZ2" s="136"/>
      <c r="AEA2" s="136"/>
      <c r="AEB2" s="136"/>
      <c r="AEC2" s="136"/>
      <c r="AED2" s="136"/>
      <c r="AEE2" s="136"/>
      <c r="AEF2" s="136"/>
      <c r="AEG2" s="136"/>
      <c r="AEH2" s="136"/>
      <c r="AEI2" s="136"/>
      <c r="AEJ2" s="136"/>
      <c r="AEK2" s="136"/>
      <c r="AEL2" s="136"/>
      <c r="AEM2" s="136"/>
      <c r="AEN2" s="136"/>
      <c r="AEO2" s="136"/>
      <c r="AEP2" s="136"/>
      <c r="AEQ2" s="136"/>
      <c r="AER2" s="136"/>
      <c r="AES2" s="136"/>
      <c r="AET2" s="136"/>
      <c r="AEU2" s="136"/>
      <c r="AEV2" s="136"/>
      <c r="AEW2" s="136"/>
      <c r="AEX2" s="136"/>
      <c r="AEY2" s="136"/>
      <c r="AEZ2" s="136"/>
      <c r="AFA2" s="136"/>
      <c r="AFB2" s="136"/>
      <c r="AFC2" s="136"/>
      <c r="AFD2" s="136"/>
      <c r="AFE2" s="136"/>
      <c r="AFF2" s="136"/>
      <c r="AFG2" s="136"/>
      <c r="AFH2" s="136"/>
      <c r="AFI2" s="136"/>
      <c r="AFJ2" s="136"/>
      <c r="AFK2" s="136"/>
      <c r="AFL2" s="136"/>
      <c r="AFM2" s="136"/>
      <c r="AFN2" s="136"/>
      <c r="AFO2" s="136"/>
      <c r="AFP2" s="136"/>
      <c r="AFQ2" s="136"/>
      <c r="AFR2" s="136"/>
      <c r="AFS2" s="136"/>
      <c r="AFT2" s="136"/>
      <c r="AFU2" s="136"/>
      <c r="AFV2" s="136"/>
      <c r="AFW2" s="136"/>
      <c r="AFX2" s="136"/>
      <c r="AFY2" s="136"/>
      <c r="AFZ2" s="136"/>
      <c r="AGA2" s="136"/>
      <c r="AGB2" s="136"/>
      <c r="AGC2" s="136"/>
      <c r="AGD2" s="136"/>
      <c r="AGE2" s="136"/>
      <c r="AGF2" s="136"/>
      <c r="AGG2" s="136"/>
      <c r="AGH2" s="136"/>
      <c r="AGI2" s="136"/>
      <c r="AGJ2" s="136"/>
      <c r="AGK2" s="136"/>
      <c r="AGL2" s="136"/>
      <c r="AGM2" s="136"/>
      <c r="AGN2" s="136"/>
      <c r="AGO2" s="136"/>
      <c r="AGP2" s="136"/>
      <c r="AGQ2" s="136"/>
      <c r="AGR2" s="136"/>
      <c r="AGS2" s="136"/>
      <c r="AGT2" s="136"/>
      <c r="AGU2" s="136"/>
      <c r="AGV2" s="136"/>
      <c r="AGW2" s="136"/>
      <c r="AGX2" s="136"/>
      <c r="AGY2" s="136"/>
      <c r="AGZ2" s="136"/>
      <c r="AHA2" s="136"/>
      <c r="AHB2" s="136"/>
      <c r="AHC2" s="136"/>
      <c r="AHD2" s="136"/>
      <c r="AHE2" s="136"/>
      <c r="AHF2" s="136"/>
      <c r="AHG2" s="136"/>
      <c r="AHH2" s="136"/>
      <c r="AHI2" s="136"/>
      <c r="AHJ2" s="136"/>
      <c r="AHK2" s="136"/>
      <c r="AHL2" s="136"/>
      <c r="AHM2" s="136"/>
      <c r="AHN2" s="136"/>
      <c r="AHO2" s="136"/>
      <c r="AHP2" s="136"/>
      <c r="AHQ2" s="136"/>
      <c r="AHR2" s="136"/>
      <c r="AHS2" s="136"/>
      <c r="AHT2" s="136"/>
      <c r="AHU2" s="136"/>
      <c r="AHV2" s="136"/>
      <c r="AHW2" s="136"/>
      <c r="AHX2" s="136"/>
      <c r="AHY2" s="136"/>
      <c r="AHZ2" s="136"/>
      <c r="AIA2" s="136"/>
      <c r="AIB2" s="136"/>
      <c r="AIC2" s="136"/>
      <c r="AID2" s="136"/>
      <c r="AIE2" s="136"/>
      <c r="AIF2" s="136"/>
      <c r="AIG2" s="136"/>
      <c r="AIH2" s="136"/>
      <c r="AII2" s="136"/>
      <c r="AIJ2" s="136"/>
      <c r="AIK2" s="136"/>
      <c r="AIL2" s="136"/>
      <c r="AIM2" s="136"/>
      <c r="AIN2" s="136"/>
      <c r="AIO2" s="136"/>
      <c r="AIP2" s="136"/>
      <c r="AIQ2" s="136"/>
      <c r="AIR2" s="136"/>
      <c r="AIS2" s="136"/>
      <c r="AIT2" s="136"/>
      <c r="AIU2" s="136"/>
      <c r="AIV2" s="136"/>
      <c r="AIW2" s="136"/>
      <c r="AIX2" s="136"/>
      <c r="AIY2" s="136"/>
      <c r="AIZ2" s="136"/>
      <c r="AJA2" s="136"/>
      <c r="AJB2" s="136"/>
      <c r="AJC2" s="136"/>
      <c r="AJD2" s="136"/>
      <c r="AJE2" s="136"/>
      <c r="AJF2" s="136"/>
      <c r="AJG2" s="136"/>
      <c r="AJH2" s="136"/>
      <c r="AJI2" s="136"/>
      <c r="AJJ2" s="136"/>
      <c r="AJK2" s="136"/>
      <c r="AJL2" s="136"/>
      <c r="AJM2" s="136"/>
      <c r="AJN2" s="136"/>
      <c r="AJO2" s="136"/>
      <c r="AJP2" s="136"/>
      <c r="AJQ2" s="136"/>
      <c r="AJR2" s="136"/>
      <c r="AJS2" s="136"/>
      <c r="AJT2" s="136"/>
      <c r="AJU2" s="136"/>
      <c r="AJV2" s="136"/>
      <c r="AJW2" s="136"/>
      <c r="AJX2" s="136"/>
      <c r="AJY2" s="136"/>
      <c r="AJZ2" s="136"/>
      <c r="AKA2" s="136"/>
      <c r="AKB2" s="136"/>
      <c r="AKC2" s="136"/>
      <c r="AKD2" s="136"/>
      <c r="AKE2" s="136"/>
      <c r="AKF2" s="136"/>
      <c r="AKG2" s="136"/>
      <c r="AKH2" s="136"/>
      <c r="AKI2" s="136"/>
      <c r="AKJ2" s="136"/>
      <c r="AKK2" s="136"/>
      <c r="AKL2" s="136"/>
      <c r="AKM2" s="136"/>
      <c r="AKN2" s="136"/>
      <c r="AKO2" s="136"/>
      <c r="AKP2" s="136"/>
      <c r="AKQ2" s="136"/>
      <c r="AKR2" s="136"/>
      <c r="AKS2" s="136"/>
      <c r="AKT2" s="136"/>
      <c r="AKU2" s="136"/>
      <c r="AKV2" s="136"/>
      <c r="AKW2" s="136"/>
      <c r="AKX2" s="136"/>
      <c r="AKY2" s="136"/>
      <c r="AKZ2" s="136"/>
      <c r="ALA2" s="136"/>
      <c r="ALB2" s="136"/>
      <c r="ALC2" s="136"/>
      <c r="ALD2" s="136"/>
      <c r="ALE2" s="136"/>
      <c r="ALF2" s="136"/>
      <c r="ALG2" s="136"/>
      <c r="ALH2" s="136"/>
      <c r="ALI2" s="136"/>
      <c r="ALJ2" s="136"/>
      <c r="ALK2" s="136"/>
      <c r="ALL2" s="136"/>
      <c r="ALM2" s="136"/>
      <c r="ALN2" s="136"/>
      <c r="ALO2" s="136"/>
      <c r="ALP2" s="136"/>
      <c r="ALQ2" s="136"/>
      <c r="ALR2" s="136"/>
      <c r="ALS2" s="136"/>
      <c r="ALT2" s="136"/>
      <c r="ALU2" s="136"/>
      <c r="ALV2" s="136"/>
      <c r="ALW2" s="136"/>
      <c r="ALX2" s="136"/>
      <c r="ALY2" s="136"/>
      <c r="ALZ2" s="136"/>
      <c r="AMA2" s="136"/>
      <c r="AMB2" s="136"/>
      <c r="AMC2" s="136"/>
      <c r="AMD2" s="136"/>
      <c r="AME2" s="136"/>
      <c r="AMF2" s="136"/>
      <c r="AMG2" s="136"/>
      <c r="AMH2" s="136"/>
      <c r="AMI2" s="136"/>
    </row>
    <row r="3" spans="1:1023" s="140" customFormat="1" ht="14.25" x14ac:dyDescent="0.2">
      <c r="A3" s="519"/>
      <c r="B3" s="520"/>
      <c r="C3" s="520"/>
      <c r="D3" s="520"/>
      <c r="E3" s="520"/>
      <c r="F3" s="520"/>
      <c r="G3" s="520"/>
      <c r="H3" s="521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KN3" s="136"/>
      <c r="KO3" s="136"/>
      <c r="KP3" s="136"/>
      <c r="KQ3" s="136"/>
      <c r="KR3" s="136"/>
      <c r="KS3" s="136"/>
      <c r="KT3" s="136"/>
      <c r="KU3" s="136"/>
      <c r="KV3" s="136"/>
      <c r="KW3" s="136"/>
      <c r="KX3" s="136"/>
      <c r="KY3" s="136"/>
      <c r="KZ3" s="136"/>
      <c r="LA3" s="136"/>
      <c r="LB3" s="136"/>
      <c r="LC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MW3" s="136"/>
      <c r="MX3" s="136"/>
      <c r="MY3" s="136"/>
      <c r="MZ3" s="136"/>
      <c r="NA3" s="136"/>
      <c r="NB3" s="136"/>
      <c r="NC3" s="136"/>
      <c r="ND3" s="136"/>
      <c r="NE3" s="136"/>
      <c r="NF3" s="136"/>
      <c r="NG3" s="136"/>
      <c r="NH3" s="136"/>
      <c r="NI3" s="136"/>
      <c r="NJ3" s="136"/>
      <c r="NK3" s="136"/>
      <c r="NL3" s="136"/>
      <c r="NM3" s="136"/>
      <c r="NN3" s="136"/>
      <c r="NO3" s="136"/>
      <c r="NP3" s="136"/>
      <c r="NQ3" s="136"/>
      <c r="NR3" s="136"/>
      <c r="NS3" s="136"/>
      <c r="NT3" s="136"/>
      <c r="NU3" s="136"/>
      <c r="NV3" s="136"/>
      <c r="NW3" s="136"/>
      <c r="NX3" s="136"/>
      <c r="NY3" s="136"/>
      <c r="NZ3" s="136"/>
      <c r="OA3" s="136"/>
      <c r="OB3" s="136"/>
      <c r="OC3" s="136"/>
      <c r="OD3" s="136"/>
      <c r="OE3" s="136"/>
      <c r="OF3" s="136"/>
      <c r="OG3" s="136"/>
      <c r="OH3" s="136"/>
      <c r="OI3" s="136"/>
      <c r="OJ3" s="136"/>
      <c r="OK3" s="136"/>
      <c r="OL3" s="136"/>
      <c r="OM3" s="136"/>
      <c r="ON3" s="136"/>
      <c r="OO3" s="136"/>
      <c r="OP3" s="136"/>
      <c r="OQ3" s="136"/>
      <c r="OR3" s="136"/>
      <c r="OS3" s="136"/>
      <c r="OT3" s="136"/>
      <c r="OU3" s="136"/>
      <c r="OV3" s="136"/>
      <c r="OW3" s="136"/>
      <c r="OX3" s="136"/>
      <c r="OY3" s="136"/>
      <c r="OZ3" s="136"/>
      <c r="PA3" s="136"/>
      <c r="PB3" s="136"/>
      <c r="PC3" s="136"/>
      <c r="PD3" s="136"/>
      <c r="PE3" s="136"/>
      <c r="PF3" s="136"/>
      <c r="PG3" s="136"/>
      <c r="PH3" s="136"/>
      <c r="PI3" s="136"/>
      <c r="PJ3" s="136"/>
      <c r="PK3" s="136"/>
      <c r="PL3" s="136"/>
      <c r="PM3" s="136"/>
      <c r="PN3" s="136"/>
      <c r="PO3" s="136"/>
      <c r="PP3" s="136"/>
      <c r="PQ3" s="136"/>
      <c r="PR3" s="136"/>
      <c r="PS3" s="136"/>
      <c r="PT3" s="136"/>
      <c r="PU3" s="136"/>
      <c r="PV3" s="136"/>
      <c r="PW3" s="136"/>
      <c r="PX3" s="136"/>
      <c r="PY3" s="136"/>
      <c r="PZ3" s="136"/>
      <c r="QA3" s="136"/>
      <c r="QB3" s="136"/>
      <c r="QC3" s="136"/>
      <c r="QD3" s="136"/>
      <c r="QE3" s="136"/>
      <c r="QF3" s="136"/>
      <c r="QG3" s="136"/>
      <c r="QH3" s="136"/>
      <c r="QI3" s="136"/>
      <c r="QJ3" s="136"/>
      <c r="QK3" s="136"/>
      <c r="QL3" s="136"/>
      <c r="QM3" s="136"/>
      <c r="QN3" s="136"/>
      <c r="QO3" s="136"/>
      <c r="QP3" s="136"/>
      <c r="QQ3" s="136"/>
      <c r="QR3" s="136"/>
      <c r="QS3" s="136"/>
      <c r="QT3" s="136"/>
      <c r="QU3" s="136"/>
      <c r="QV3" s="136"/>
      <c r="QW3" s="136"/>
      <c r="QX3" s="136"/>
      <c r="QY3" s="136"/>
      <c r="QZ3" s="136"/>
      <c r="RA3" s="136"/>
      <c r="RB3" s="136"/>
      <c r="RC3" s="136"/>
      <c r="RD3" s="136"/>
      <c r="RE3" s="136"/>
      <c r="RF3" s="136"/>
      <c r="RG3" s="136"/>
      <c r="RH3" s="136"/>
      <c r="RI3" s="136"/>
      <c r="RJ3" s="136"/>
      <c r="RK3" s="136"/>
      <c r="RL3" s="136"/>
      <c r="RM3" s="136"/>
      <c r="RN3" s="136"/>
      <c r="RO3" s="136"/>
      <c r="RP3" s="136"/>
      <c r="RQ3" s="136"/>
      <c r="RR3" s="136"/>
      <c r="RS3" s="136"/>
      <c r="RT3" s="136"/>
      <c r="RU3" s="136"/>
      <c r="RV3" s="136"/>
      <c r="RW3" s="136"/>
      <c r="RX3" s="136"/>
      <c r="RY3" s="136"/>
      <c r="RZ3" s="136"/>
      <c r="SA3" s="136"/>
      <c r="SB3" s="136"/>
      <c r="SC3" s="136"/>
      <c r="SD3" s="136"/>
      <c r="SE3" s="136"/>
      <c r="SF3" s="136"/>
      <c r="SG3" s="136"/>
      <c r="SH3" s="136"/>
      <c r="SI3" s="136"/>
      <c r="SJ3" s="136"/>
      <c r="SK3" s="136"/>
      <c r="SL3" s="136"/>
      <c r="SM3" s="136"/>
      <c r="SN3" s="136"/>
      <c r="SO3" s="136"/>
      <c r="SP3" s="136"/>
      <c r="SQ3" s="136"/>
      <c r="SR3" s="136"/>
      <c r="SS3" s="136"/>
      <c r="ST3" s="136"/>
      <c r="SU3" s="136"/>
      <c r="SV3" s="136"/>
      <c r="SW3" s="136"/>
      <c r="SX3" s="136"/>
      <c r="SY3" s="136"/>
      <c r="SZ3" s="136"/>
      <c r="TA3" s="136"/>
      <c r="TB3" s="136"/>
      <c r="TC3" s="136"/>
      <c r="TD3" s="136"/>
      <c r="TE3" s="136"/>
      <c r="TF3" s="136"/>
      <c r="TG3" s="136"/>
      <c r="TH3" s="136"/>
      <c r="TI3" s="136"/>
      <c r="TJ3" s="136"/>
      <c r="TK3" s="136"/>
      <c r="TL3" s="136"/>
      <c r="TM3" s="136"/>
      <c r="TN3" s="136"/>
      <c r="TO3" s="136"/>
      <c r="TP3" s="136"/>
      <c r="TQ3" s="136"/>
      <c r="TR3" s="136"/>
      <c r="TS3" s="136"/>
      <c r="TT3" s="136"/>
      <c r="TU3" s="136"/>
      <c r="TV3" s="136"/>
      <c r="TW3" s="136"/>
      <c r="TX3" s="136"/>
      <c r="TY3" s="136"/>
      <c r="TZ3" s="136"/>
      <c r="UA3" s="136"/>
      <c r="UB3" s="136"/>
      <c r="UC3" s="136"/>
      <c r="UD3" s="136"/>
      <c r="UE3" s="136"/>
      <c r="UF3" s="136"/>
      <c r="UG3" s="136"/>
      <c r="UH3" s="136"/>
      <c r="UI3" s="136"/>
      <c r="UJ3" s="136"/>
      <c r="UK3" s="136"/>
      <c r="UL3" s="136"/>
      <c r="UM3" s="136"/>
      <c r="UN3" s="136"/>
      <c r="UO3" s="136"/>
      <c r="UP3" s="136"/>
      <c r="UQ3" s="136"/>
      <c r="UR3" s="136"/>
      <c r="US3" s="136"/>
      <c r="UT3" s="136"/>
      <c r="UU3" s="136"/>
      <c r="UV3" s="136"/>
      <c r="UW3" s="136"/>
      <c r="UX3" s="136"/>
      <c r="UY3" s="136"/>
      <c r="UZ3" s="136"/>
      <c r="VA3" s="136"/>
      <c r="VB3" s="136"/>
      <c r="VC3" s="136"/>
      <c r="VD3" s="136"/>
      <c r="VE3" s="136"/>
      <c r="VF3" s="136"/>
      <c r="VG3" s="136"/>
      <c r="VH3" s="136"/>
      <c r="VI3" s="136"/>
      <c r="VJ3" s="136"/>
      <c r="VK3" s="136"/>
      <c r="VL3" s="136"/>
      <c r="VM3" s="136"/>
      <c r="VN3" s="136"/>
      <c r="VO3" s="136"/>
      <c r="VP3" s="136"/>
      <c r="VQ3" s="136"/>
      <c r="VR3" s="136"/>
      <c r="VS3" s="136"/>
      <c r="VT3" s="136"/>
      <c r="VU3" s="136"/>
      <c r="VV3" s="136"/>
      <c r="VW3" s="136"/>
      <c r="VX3" s="136"/>
      <c r="VY3" s="136"/>
      <c r="VZ3" s="136"/>
      <c r="WA3" s="136"/>
      <c r="WB3" s="136"/>
      <c r="WC3" s="136"/>
      <c r="WD3" s="136"/>
      <c r="WE3" s="136"/>
      <c r="WF3" s="136"/>
      <c r="WG3" s="136"/>
      <c r="WH3" s="136"/>
      <c r="WI3" s="136"/>
      <c r="WJ3" s="136"/>
      <c r="WK3" s="136"/>
      <c r="WL3" s="136"/>
      <c r="WM3" s="136"/>
      <c r="WN3" s="136"/>
      <c r="WO3" s="136"/>
      <c r="WP3" s="136"/>
      <c r="WQ3" s="136"/>
      <c r="WR3" s="136"/>
      <c r="WS3" s="136"/>
      <c r="WT3" s="136"/>
      <c r="WU3" s="136"/>
      <c r="WV3" s="136"/>
      <c r="WW3" s="136"/>
      <c r="WX3" s="136"/>
      <c r="WY3" s="136"/>
      <c r="WZ3" s="136"/>
      <c r="XA3" s="136"/>
      <c r="XB3" s="136"/>
      <c r="XC3" s="136"/>
      <c r="XD3" s="136"/>
      <c r="XE3" s="136"/>
      <c r="XF3" s="136"/>
      <c r="XG3" s="136"/>
      <c r="XH3" s="136"/>
      <c r="XI3" s="136"/>
      <c r="XJ3" s="136"/>
      <c r="XK3" s="136"/>
      <c r="XL3" s="136"/>
      <c r="XM3" s="136"/>
      <c r="XN3" s="136"/>
      <c r="XO3" s="136"/>
      <c r="XP3" s="136"/>
      <c r="XQ3" s="136"/>
      <c r="XR3" s="136"/>
      <c r="XS3" s="136"/>
      <c r="XT3" s="136"/>
      <c r="XU3" s="136"/>
      <c r="XV3" s="136"/>
      <c r="XW3" s="136"/>
      <c r="XX3" s="136"/>
      <c r="XY3" s="136"/>
      <c r="XZ3" s="136"/>
      <c r="YA3" s="136"/>
      <c r="YB3" s="136"/>
      <c r="YC3" s="136"/>
      <c r="YD3" s="136"/>
      <c r="YE3" s="136"/>
      <c r="YF3" s="136"/>
      <c r="YG3" s="136"/>
      <c r="YH3" s="136"/>
      <c r="YI3" s="136"/>
      <c r="YJ3" s="136"/>
      <c r="YK3" s="136"/>
      <c r="YL3" s="136"/>
      <c r="YM3" s="136"/>
      <c r="YN3" s="136"/>
      <c r="YO3" s="136"/>
      <c r="YP3" s="136"/>
      <c r="YQ3" s="136"/>
      <c r="YR3" s="136"/>
      <c r="YS3" s="136"/>
      <c r="YT3" s="136"/>
      <c r="YU3" s="136"/>
      <c r="YV3" s="136"/>
      <c r="YW3" s="136"/>
      <c r="YX3" s="136"/>
      <c r="YY3" s="136"/>
      <c r="YZ3" s="136"/>
      <c r="ZA3" s="136"/>
      <c r="ZB3" s="136"/>
      <c r="ZC3" s="136"/>
      <c r="ZD3" s="136"/>
      <c r="ZE3" s="136"/>
      <c r="ZF3" s="136"/>
      <c r="ZG3" s="136"/>
      <c r="ZH3" s="136"/>
      <c r="ZI3" s="136"/>
      <c r="ZJ3" s="136"/>
      <c r="ZK3" s="136"/>
      <c r="ZL3" s="136"/>
      <c r="ZM3" s="136"/>
      <c r="ZN3" s="136"/>
      <c r="ZO3" s="136"/>
      <c r="ZP3" s="136"/>
      <c r="ZQ3" s="136"/>
      <c r="ZR3" s="136"/>
      <c r="ZS3" s="136"/>
      <c r="ZT3" s="136"/>
      <c r="ZU3" s="136"/>
      <c r="ZV3" s="136"/>
      <c r="ZW3" s="136"/>
      <c r="ZX3" s="136"/>
      <c r="ZY3" s="136"/>
      <c r="ZZ3" s="136"/>
      <c r="AAA3" s="136"/>
      <c r="AAB3" s="136"/>
      <c r="AAC3" s="136"/>
      <c r="AAD3" s="136"/>
      <c r="AAE3" s="136"/>
      <c r="AAF3" s="136"/>
      <c r="AAG3" s="136"/>
      <c r="AAH3" s="136"/>
      <c r="AAI3" s="136"/>
      <c r="AAJ3" s="136"/>
      <c r="AAK3" s="136"/>
      <c r="AAL3" s="136"/>
      <c r="AAM3" s="136"/>
      <c r="AAN3" s="136"/>
      <c r="AAO3" s="136"/>
      <c r="AAP3" s="136"/>
      <c r="AAQ3" s="136"/>
      <c r="AAR3" s="136"/>
      <c r="AAS3" s="136"/>
      <c r="AAT3" s="136"/>
      <c r="AAU3" s="136"/>
      <c r="AAV3" s="136"/>
      <c r="AAW3" s="136"/>
      <c r="AAX3" s="136"/>
      <c r="AAY3" s="136"/>
      <c r="AAZ3" s="136"/>
      <c r="ABA3" s="136"/>
      <c r="ABB3" s="136"/>
      <c r="ABC3" s="136"/>
      <c r="ABD3" s="136"/>
      <c r="ABE3" s="136"/>
      <c r="ABF3" s="136"/>
      <c r="ABG3" s="136"/>
      <c r="ABH3" s="136"/>
      <c r="ABI3" s="136"/>
      <c r="ABJ3" s="136"/>
      <c r="ABK3" s="136"/>
      <c r="ABL3" s="136"/>
      <c r="ABM3" s="136"/>
      <c r="ABN3" s="136"/>
      <c r="ABO3" s="136"/>
      <c r="ABP3" s="136"/>
      <c r="ABQ3" s="136"/>
      <c r="ABR3" s="136"/>
      <c r="ABS3" s="136"/>
      <c r="ABT3" s="136"/>
      <c r="ABU3" s="136"/>
      <c r="ABV3" s="136"/>
      <c r="ABW3" s="136"/>
      <c r="ABX3" s="136"/>
      <c r="ABY3" s="136"/>
      <c r="ABZ3" s="136"/>
      <c r="ACA3" s="136"/>
      <c r="ACB3" s="136"/>
      <c r="ACC3" s="136"/>
      <c r="ACD3" s="136"/>
      <c r="ACE3" s="136"/>
      <c r="ACF3" s="136"/>
      <c r="ACG3" s="136"/>
      <c r="ACH3" s="136"/>
      <c r="ACI3" s="136"/>
      <c r="ACJ3" s="136"/>
      <c r="ACK3" s="136"/>
      <c r="ACL3" s="136"/>
      <c r="ACM3" s="136"/>
      <c r="ACN3" s="136"/>
      <c r="ACO3" s="136"/>
      <c r="ACP3" s="136"/>
      <c r="ACQ3" s="136"/>
      <c r="ACR3" s="136"/>
      <c r="ACS3" s="136"/>
      <c r="ACT3" s="136"/>
      <c r="ACU3" s="136"/>
      <c r="ACV3" s="136"/>
      <c r="ACW3" s="136"/>
      <c r="ACX3" s="136"/>
      <c r="ACY3" s="136"/>
      <c r="ACZ3" s="136"/>
      <c r="ADA3" s="136"/>
      <c r="ADB3" s="136"/>
      <c r="ADC3" s="136"/>
      <c r="ADD3" s="136"/>
      <c r="ADE3" s="136"/>
      <c r="ADF3" s="136"/>
      <c r="ADG3" s="136"/>
      <c r="ADH3" s="136"/>
      <c r="ADI3" s="136"/>
      <c r="ADJ3" s="136"/>
      <c r="ADK3" s="136"/>
      <c r="ADL3" s="136"/>
      <c r="ADM3" s="136"/>
      <c r="ADN3" s="136"/>
      <c r="ADO3" s="136"/>
      <c r="ADP3" s="136"/>
      <c r="ADQ3" s="136"/>
      <c r="ADR3" s="136"/>
      <c r="ADS3" s="136"/>
      <c r="ADT3" s="136"/>
      <c r="ADU3" s="136"/>
      <c r="ADV3" s="136"/>
      <c r="ADW3" s="136"/>
      <c r="ADX3" s="136"/>
      <c r="ADY3" s="136"/>
      <c r="ADZ3" s="136"/>
      <c r="AEA3" s="136"/>
      <c r="AEB3" s="136"/>
      <c r="AEC3" s="136"/>
      <c r="AED3" s="136"/>
      <c r="AEE3" s="136"/>
      <c r="AEF3" s="136"/>
      <c r="AEG3" s="136"/>
      <c r="AEH3" s="136"/>
      <c r="AEI3" s="136"/>
      <c r="AEJ3" s="136"/>
      <c r="AEK3" s="136"/>
      <c r="AEL3" s="136"/>
      <c r="AEM3" s="136"/>
      <c r="AEN3" s="136"/>
      <c r="AEO3" s="136"/>
      <c r="AEP3" s="136"/>
      <c r="AEQ3" s="136"/>
      <c r="AER3" s="136"/>
      <c r="AES3" s="136"/>
      <c r="AET3" s="136"/>
      <c r="AEU3" s="136"/>
      <c r="AEV3" s="136"/>
      <c r="AEW3" s="136"/>
      <c r="AEX3" s="136"/>
      <c r="AEY3" s="136"/>
      <c r="AEZ3" s="136"/>
      <c r="AFA3" s="136"/>
      <c r="AFB3" s="136"/>
      <c r="AFC3" s="136"/>
      <c r="AFD3" s="136"/>
      <c r="AFE3" s="136"/>
      <c r="AFF3" s="136"/>
      <c r="AFG3" s="136"/>
      <c r="AFH3" s="136"/>
      <c r="AFI3" s="136"/>
      <c r="AFJ3" s="136"/>
      <c r="AFK3" s="136"/>
      <c r="AFL3" s="136"/>
      <c r="AFM3" s="136"/>
      <c r="AFN3" s="136"/>
      <c r="AFO3" s="136"/>
      <c r="AFP3" s="136"/>
      <c r="AFQ3" s="136"/>
      <c r="AFR3" s="136"/>
      <c r="AFS3" s="136"/>
      <c r="AFT3" s="136"/>
      <c r="AFU3" s="136"/>
      <c r="AFV3" s="136"/>
      <c r="AFW3" s="136"/>
      <c r="AFX3" s="136"/>
      <c r="AFY3" s="136"/>
      <c r="AFZ3" s="136"/>
      <c r="AGA3" s="136"/>
      <c r="AGB3" s="136"/>
      <c r="AGC3" s="136"/>
      <c r="AGD3" s="136"/>
      <c r="AGE3" s="136"/>
      <c r="AGF3" s="136"/>
      <c r="AGG3" s="136"/>
      <c r="AGH3" s="136"/>
      <c r="AGI3" s="136"/>
      <c r="AGJ3" s="136"/>
      <c r="AGK3" s="136"/>
      <c r="AGL3" s="136"/>
      <c r="AGM3" s="136"/>
      <c r="AGN3" s="136"/>
      <c r="AGO3" s="136"/>
      <c r="AGP3" s="136"/>
      <c r="AGQ3" s="136"/>
      <c r="AGR3" s="136"/>
      <c r="AGS3" s="136"/>
      <c r="AGT3" s="136"/>
      <c r="AGU3" s="136"/>
      <c r="AGV3" s="136"/>
      <c r="AGW3" s="136"/>
      <c r="AGX3" s="136"/>
      <c r="AGY3" s="136"/>
      <c r="AGZ3" s="136"/>
      <c r="AHA3" s="136"/>
      <c r="AHB3" s="136"/>
      <c r="AHC3" s="136"/>
      <c r="AHD3" s="136"/>
      <c r="AHE3" s="136"/>
      <c r="AHF3" s="136"/>
      <c r="AHG3" s="136"/>
      <c r="AHH3" s="136"/>
      <c r="AHI3" s="136"/>
      <c r="AHJ3" s="136"/>
      <c r="AHK3" s="136"/>
      <c r="AHL3" s="136"/>
      <c r="AHM3" s="136"/>
      <c r="AHN3" s="136"/>
      <c r="AHO3" s="136"/>
      <c r="AHP3" s="136"/>
      <c r="AHQ3" s="136"/>
      <c r="AHR3" s="136"/>
      <c r="AHS3" s="136"/>
      <c r="AHT3" s="136"/>
      <c r="AHU3" s="136"/>
      <c r="AHV3" s="136"/>
      <c r="AHW3" s="136"/>
      <c r="AHX3" s="136"/>
      <c r="AHY3" s="136"/>
      <c r="AHZ3" s="136"/>
      <c r="AIA3" s="136"/>
      <c r="AIB3" s="136"/>
      <c r="AIC3" s="136"/>
      <c r="AID3" s="136"/>
      <c r="AIE3" s="136"/>
      <c r="AIF3" s="136"/>
      <c r="AIG3" s="136"/>
      <c r="AIH3" s="136"/>
      <c r="AII3" s="136"/>
      <c r="AIJ3" s="136"/>
      <c r="AIK3" s="136"/>
      <c r="AIL3" s="136"/>
      <c r="AIM3" s="136"/>
      <c r="AIN3" s="136"/>
      <c r="AIO3" s="136"/>
      <c r="AIP3" s="136"/>
      <c r="AIQ3" s="136"/>
      <c r="AIR3" s="136"/>
      <c r="AIS3" s="136"/>
      <c r="AIT3" s="136"/>
      <c r="AIU3" s="136"/>
      <c r="AIV3" s="136"/>
      <c r="AIW3" s="136"/>
      <c r="AIX3" s="136"/>
      <c r="AIY3" s="136"/>
      <c r="AIZ3" s="136"/>
      <c r="AJA3" s="136"/>
      <c r="AJB3" s="136"/>
      <c r="AJC3" s="136"/>
      <c r="AJD3" s="136"/>
      <c r="AJE3" s="136"/>
      <c r="AJF3" s="136"/>
      <c r="AJG3" s="136"/>
      <c r="AJH3" s="136"/>
      <c r="AJI3" s="136"/>
      <c r="AJJ3" s="136"/>
      <c r="AJK3" s="136"/>
      <c r="AJL3" s="136"/>
      <c r="AJM3" s="136"/>
      <c r="AJN3" s="136"/>
      <c r="AJO3" s="136"/>
      <c r="AJP3" s="136"/>
      <c r="AJQ3" s="136"/>
      <c r="AJR3" s="136"/>
      <c r="AJS3" s="136"/>
      <c r="AJT3" s="136"/>
      <c r="AJU3" s="136"/>
      <c r="AJV3" s="136"/>
      <c r="AJW3" s="136"/>
      <c r="AJX3" s="136"/>
      <c r="AJY3" s="136"/>
      <c r="AJZ3" s="136"/>
      <c r="AKA3" s="136"/>
      <c r="AKB3" s="136"/>
      <c r="AKC3" s="136"/>
      <c r="AKD3" s="136"/>
      <c r="AKE3" s="136"/>
      <c r="AKF3" s="136"/>
      <c r="AKG3" s="136"/>
      <c r="AKH3" s="136"/>
      <c r="AKI3" s="136"/>
      <c r="AKJ3" s="136"/>
      <c r="AKK3" s="136"/>
      <c r="AKL3" s="136"/>
      <c r="AKM3" s="136"/>
      <c r="AKN3" s="136"/>
      <c r="AKO3" s="136"/>
      <c r="AKP3" s="136"/>
      <c r="AKQ3" s="136"/>
      <c r="AKR3" s="136"/>
      <c r="AKS3" s="136"/>
      <c r="AKT3" s="136"/>
      <c r="AKU3" s="136"/>
      <c r="AKV3" s="136"/>
      <c r="AKW3" s="136"/>
      <c r="AKX3" s="136"/>
      <c r="AKY3" s="136"/>
      <c r="AKZ3" s="136"/>
      <c r="ALA3" s="136"/>
      <c r="ALB3" s="136"/>
      <c r="ALC3" s="136"/>
      <c r="ALD3" s="136"/>
      <c r="ALE3" s="136"/>
      <c r="ALF3" s="136"/>
      <c r="ALG3" s="136"/>
      <c r="ALH3" s="136"/>
      <c r="ALI3" s="136"/>
      <c r="ALJ3" s="136"/>
      <c r="ALK3" s="136"/>
      <c r="ALL3" s="136"/>
      <c r="ALM3" s="136"/>
      <c r="ALN3" s="136"/>
      <c r="ALO3" s="136"/>
      <c r="ALP3" s="136"/>
      <c r="ALQ3" s="136"/>
      <c r="ALR3" s="136"/>
      <c r="ALS3" s="136"/>
      <c r="ALT3" s="136"/>
      <c r="ALU3" s="136"/>
      <c r="ALV3" s="136"/>
      <c r="ALW3" s="136"/>
      <c r="ALX3" s="136"/>
      <c r="ALY3" s="136"/>
      <c r="ALZ3" s="136"/>
      <c r="AMA3" s="136"/>
      <c r="AMB3" s="136"/>
      <c r="AMC3" s="136"/>
      <c r="AMD3" s="136"/>
      <c r="AME3" s="136"/>
      <c r="AMF3" s="136"/>
      <c r="AMG3" s="136"/>
      <c r="AMH3" s="136"/>
      <c r="AMI3" s="136"/>
    </row>
    <row r="4" spans="1:1023" s="140" customFormat="1" ht="14.25" x14ac:dyDescent="0.2">
      <c r="A4" s="519"/>
      <c r="B4" s="520"/>
      <c r="C4" s="520"/>
      <c r="D4" s="520"/>
      <c r="E4" s="520"/>
      <c r="F4" s="520"/>
      <c r="G4" s="520"/>
      <c r="H4" s="521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  <c r="LC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MY4" s="136"/>
      <c r="MZ4" s="136"/>
      <c r="NA4" s="136"/>
      <c r="NB4" s="136"/>
      <c r="NC4" s="136"/>
      <c r="ND4" s="136"/>
      <c r="NE4" s="136"/>
      <c r="NF4" s="136"/>
      <c r="NG4" s="136"/>
      <c r="NH4" s="136"/>
      <c r="NI4" s="136"/>
      <c r="NJ4" s="136"/>
      <c r="NK4" s="136"/>
      <c r="NL4" s="136"/>
      <c r="NM4" s="136"/>
      <c r="NN4" s="136"/>
      <c r="NO4" s="136"/>
      <c r="NP4" s="136"/>
      <c r="NQ4" s="136"/>
      <c r="NR4" s="136"/>
      <c r="NS4" s="136"/>
      <c r="NT4" s="136"/>
      <c r="NU4" s="136"/>
      <c r="NV4" s="136"/>
      <c r="NW4" s="136"/>
      <c r="NX4" s="136"/>
      <c r="NY4" s="136"/>
      <c r="NZ4" s="136"/>
      <c r="OA4" s="136"/>
      <c r="OB4" s="136"/>
      <c r="OC4" s="136"/>
      <c r="OD4" s="136"/>
      <c r="OE4" s="136"/>
      <c r="OF4" s="136"/>
      <c r="OG4" s="136"/>
      <c r="OH4" s="136"/>
      <c r="OI4" s="136"/>
      <c r="OJ4" s="136"/>
      <c r="OK4" s="136"/>
      <c r="OL4" s="136"/>
      <c r="OM4" s="136"/>
      <c r="ON4" s="136"/>
      <c r="OO4" s="136"/>
      <c r="OP4" s="136"/>
      <c r="OQ4" s="136"/>
      <c r="OR4" s="136"/>
      <c r="OS4" s="136"/>
      <c r="OT4" s="136"/>
      <c r="OU4" s="136"/>
      <c r="OV4" s="136"/>
      <c r="OW4" s="136"/>
      <c r="OX4" s="136"/>
      <c r="OY4" s="136"/>
      <c r="OZ4" s="136"/>
      <c r="PA4" s="136"/>
      <c r="PB4" s="136"/>
      <c r="PC4" s="136"/>
      <c r="PD4" s="136"/>
      <c r="PE4" s="136"/>
      <c r="PF4" s="136"/>
      <c r="PG4" s="136"/>
      <c r="PH4" s="136"/>
      <c r="PI4" s="136"/>
      <c r="PJ4" s="136"/>
      <c r="PK4" s="136"/>
      <c r="PL4" s="136"/>
      <c r="PM4" s="136"/>
      <c r="PN4" s="136"/>
      <c r="PO4" s="136"/>
      <c r="PP4" s="136"/>
      <c r="PQ4" s="136"/>
      <c r="PR4" s="136"/>
      <c r="PS4" s="136"/>
      <c r="PT4" s="136"/>
      <c r="PU4" s="136"/>
      <c r="PV4" s="136"/>
      <c r="PW4" s="136"/>
      <c r="PX4" s="136"/>
      <c r="PY4" s="136"/>
      <c r="PZ4" s="136"/>
      <c r="QA4" s="136"/>
      <c r="QB4" s="136"/>
      <c r="QC4" s="136"/>
      <c r="QD4" s="136"/>
      <c r="QE4" s="136"/>
      <c r="QF4" s="136"/>
      <c r="QG4" s="136"/>
      <c r="QH4" s="136"/>
      <c r="QI4" s="136"/>
      <c r="QJ4" s="136"/>
      <c r="QK4" s="136"/>
      <c r="QL4" s="136"/>
      <c r="QM4" s="136"/>
      <c r="QN4" s="136"/>
      <c r="QO4" s="136"/>
      <c r="QP4" s="136"/>
      <c r="QQ4" s="136"/>
      <c r="QR4" s="136"/>
      <c r="QS4" s="136"/>
      <c r="QT4" s="136"/>
      <c r="QU4" s="136"/>
      <c r="QV4" s="136"/>
      <c r="QW4" s="136"/>
      <c r="QX4" s="136"/>
      <c r="QY4" s="136"/>
      <c r="QZ4" s="136"/>
      <c r="RA4" s="136"/>
      <c r="RB4" s="136"/>
      <c r="RC4" s="136"/>
      <c r="RD4" s="136"/>
      <c r="RE4" s="136"/>
      <c r="RF4" s="136"/>
      <c r="RG4" s="136"/>
      <c r="RH4" s="136"/>
      <c r="RI4" s="136"/>
      <c r="RJ4" s="136"/>
      <c r="RK4" s="136"/>
      <c r="RL4" s="136"/>
      <c r="RM4" s="136"/>
      <c r="RN4" s="136"/>
      <c r="RO4" s="136"/>
      <c r="RP4" s="136"/>
      <c r="RQ4" s="136"/>
      <c r="RR4" s="136"/>
      <c r="RS4" s="136"/>
      <c r="RT4" s="136"/>
      <c r="RU4" s="136"/>
      <c r="RV4" s="136"/>
      <c r="RW4" s="136"/>
      <c r="RX4" s="136"/>
      <c r="RY4" s="136"/>
      <c r="RZ4" s="136"/>
      <c r="SA4" s="136"/>
      <c r="SB4" s="136"/>
      <c r="SC4" s="136"/>
      <c r="SD4" s="136"/>
      <c r="SE4" s="136"/>
      <c r="SF4" s="136"/>
      <c r="SG4" s="136"/>
      <c r="SH4" s="136"/>
      <c r="SI4" s="136"/>
      <c r="SJ4" s="136"/>
      <c r="SK4" s="136"/>
      <c r="SL4" s="136"/>
      <c r="SM4" s="136"/>
      <c r="SN4" s="136"/>
      <c r="SO4" s="136"/>
      <c r="SP4" s="136"/>
      <c r="SQ4" s="136"/>
      <c r="SR4" s="136"/>
      <c r="SS4" s="136"/>
      <c r="ST4" s="136"/>
      <c r="SU4" s="136"/>
      <c r="SV4" s="136"/>
      <c r="SW4" s="136"/>
      <c r="SX4" s="136"/>
      <c r="SY4" s="136"/>
      <c r="SZ4" s="136"/>
      <c r="TA4" s="136"/>
      <c r="TB4" s="136"/>
      <c r="TC4" s="136"/>
      <c r="TD4" s="136"/>
      <c r="TE4" s="136"/>
      <c r="TF4" s="136"/>
      <c r="TG4" s="136"/>
      <c r="TH4" s="136"/>
      <c r="TI4" s="136"/>
      <c r="TJ4" s="136"/>
      <c r="TK4" s="136"/>
      <c r="TL4" s="136"/>
      <c r="TM4" s="136"/>
      <c r="TN4" s="136"/>
      <c r="TO4" s="136"/>
      <c r="TP4" s="136"/>
      <c r="TQ4" s="136"/>
      <c r="TR4" s="136"/>
      <c r="TS4" s="136"/>
      <c r="TT4" s="136"/>
      <c r="TU4" s="136"/>
      <c r="TV4" s="136"/>
      <c r="TW4" s="136"/>
      <c r="TX4" s="136"/>
      <c r="TY4" s="136"/>
      <c r="TZ4" s="136"/>
      <c r="UA4" s="136"/>
      <c r="UB4" s="136"/>
      <c r="UC4" s="136"/>
      <c r="UD4" s="136"/>
      <c r="UE4" s="136"/>
      <c r="UF4" s="136"/>
      <c r="UG4" s="136"/>
      <c r="UH4" s="136"/>
      <c r="UI4" s="136"/>
      <c r="UJ4" s="136"/>
      <c r="UK4" s="136"/>
      <c r="UL4" s="136"/>
      <c r="UM4" s="136"/>
      <c r="UN4" s="136"/>
      <c r="UO4" s="136"/>
      <c r="UP4" s="136"/>
      <c r="UQ4" s="136"/>
      <c r="UR4" s="136"/>
      <c r="US4" s="136"/>
      <c r="UT4" s="136"/>
      <c r="UU4" s="136"/>
      <c r="UV4" s="136"/>
      <c r="UW4" s="136"/>
      <c r="UX4" s="136"/>
      <c r="UY4" s="136"/>
      <c r="UZ4" s="136"/>
      <c r="VA4" s="136"/>
      <c r="VB4" s="136"/>
      <c r="VC4" s="136"/>
      <c r="VD4" s="136"/>
      <c r="VE4" s="136"/>
      <c r="VF4" s="136"/>
      <c r="VG4" s="136"/>
      <c r="VH4" s="136"/>
      <c r="VI4" s="136"/>
      <c r="VJ4" s="136"/>
      <c r="VK4" s="136"/>
      <c r="VL4" s="136"/>
      <c r="VM4" s="136"/>
      <c r="VN4" s="136"/>
      <c r="VO4" s="136"/>
      <c r="VP4" s="136"/>
      <c r="VQ4" s="136"/>
      <c r="VR4" s="136"/>
      <c r="VS4" s="136"/>
      <c r="VT4" s="136"/>
      <c r="VU4" s="136"/>
      <c r="VV4" s="136"/>
      <c r="VW4" s="136"/>
      <c r="VX4" s="136"/>
      <c r="VY4" s="136"/>
      <c r="VZ4" s="136"/>
      <c r="WA4" s="136"/>
      <c r="WB4" s="136"/>
      <c r="WC4" s="136"/>
      <c r="WD4" s="136"/>
      <c r="WE4" s="136"/>
      <c r="WF4" s="136"/>
      <c r="WG4" s="136"/>
      <c r="WH4" s="136"/>
      <c r="WI4" s="136"/>
      <c r="WJ4" s="136"/>
      <c r="WK4" s="136"/>
      <c r="WL4" s="136"/>
      <c r="WM4" s="136"/>
      <c r="WN4" s="136"/>
      <c r="WO4" s="136"/>
      <c r="WP4" s="136"/>
      <c r="WQ4" s="136"/>
      <c r="WR4" s="136"/>
      <c r="WS4" s="136"/>
      <c r="WT4" s="136"/>
      <c r="WU4" s="136"/>
      <c r="WV4" s="136"/>
      <c r="WW4" s="136"/>
      <c r="WX4" s="136"/>
      <c r="WY4" s="136"/>
      <c r="WZ4" s="136"/>
      <c r="XA4" s="136"/>
      <c r="XB4" s="136"/>
      <c r="XC4" s="136"/>
      <c r="XD4" s="136"/>
      <c r="XE4" s="136"/>
      <c r="XF4" s="136"/>
      <c r="XG4" s="136"/>
      <c r="XH4" s="136"/>
      <c r="XI4" s="136"/>
      <c r="XJ4" s="136"/>
      <c r="XK4" s="136"/>
      <c r="XL4" s="136"/>
      <c r="XM4" s="136"/>
      <c r="XN4" s="136"/>
      <c r="XO4" s="136"/>
      <c r="XP4" s="136"/>
      <c r="XQ4" s="136"/>
      <c r="XR4" s="136"/>
      <c r="XS4" s="136"/>
      <c r="XT4" s="136"/>
      <c r="XU4" s="136"/>
      <c r="XV4" s="136"/>
      <c r="XW4" s="136"/>
      <c r="XX4" s="136"/>
      <c r="XY4" s="136"/>
      <c r="XZ4" s="136"/>
      <c r="YA4" s="136"/>
      <c r="YB4" s="136"/>
      <c r="YC4" s="136"/>
      <c r="YD4" s="136"/>
      <c r="YE4" s="136"/>
      <c r="YF4" s="136"/>
      <c r="YG4" s="136"/>
      <c r="YH4" s="136"/>
      <c r="YI4" s="136"/>
      <c r="YJ4" s="136"/>
      <c r="YK4" s="136"/>
      <c r="YL4" s="136"/>
      <c r="YM4" s="136"/>
      <c r="YN4" s="136"/>
      <c r="YO4" s="136"/>
      <c r="YP4" s="136"/>
      <c r="YQ4" s="136"/>
      <c r="YR4" s="136"/>
      <c r="YS4" s="136"/>
      <c r="YT4" s="136"/>
      <c r="YU4" s="136"/>
      <c r="YV4" s="136"/>
      <c r="YW4" s="136"/>
      <c r="YX4" s="136"/>
      <c r="YY4" s="136"/>
      <c r="YZ4" s="136"/>
      <c r="ZA4" s="136"/>
      <c r="ZB4" s="136"/>
      <c r="ZC4" s="136"/>
      <c r="ZD4" s="136"/>
      <c r="ZE4" s="136"/>
      <c r="ZF4" s="136"/>
      <c r="ZG4" s="136"/>
      <c r="ZH4" s="136"/>
      <c r="ZI4" s="136"/>
      <c r="ZJ4" s="136"/>
      <c r="ZK4" s="136"/>
      <c r="ZL4" s="136"/>
      <c r="ZM4" s="136"/>
      <c r="ZN4" s="136"/>
      <c r="ZO4" s="136"/>
      <c r="ZP4" s="136"/>
      <c r="ZQ4" s="136"/>
      <c r="ZR4" s="136"/>
      <c r="ZS4" s="136"/>
      <c r="ZT4" s="136"/>
      <c r="ZU4" s="136"/>
      <c r="ZV4" s="136"/>
      <c r="ZW4" s="136"/>
      <c r="ZX4" s="136"/>
      <c r="ZY4" s="136"/>
      <c r="ZZ4" s="136"/>
      <c r="AAA4" s="136"/>
      <c r="AAB4" s="136"/>
      <c r="AAC4" s="136"/>
      <c r="AAD4" s="136"/>
      <c r="AAE4" s="136"/>
      <c r="AAF4" s="136"/>
      <c r="AAG4" s="136"/>
      <c r="AAH4" s="136"/>
      <c r="AAI4" s="136"/>
      <c r="AAJ4" s="136"/>
      <c r="AAK4" s="136"/>
      <c r="AAL4" s="136"/>
      <c r="AAM4" s="136"/>
      <c r="AAN4" s="136"/>
      <c r="AAO4" s="136"/>
      <c r="AAP4" s="136"/>
      <c r="AAQ4" s="136"/>
      <c r="AAR4" s="136"/>
      <c r="AAS4" s="136"/>
      <c r="AAT4" s="136"/>
      <c r="AAU4" s="136"/>
      <c r="AAV4" s="136"/>
      <c r="AAW4" s="136"/>
      <c r="AAX4" s="136"/>
      <c r="AAY4" s="136"/>
      <c r="AAZ4" s="136"/>
      <c r="ABA4" s="136"/>
      <c r="ABB4" s="136"/>
      <c r="ABC4" s="136"/>
      <c r="ABD4" s="136"/>
      <c r="ABE4" s="136"/>
      <c r="ABF4" s="136"/>
      <c r="ABG4" s="136"/>
      <c r="ABH4" s="136"/>
      <c r="ABI4" s="136"/>
      <c r="ABJ4" s="136"/>
      <c r="ABK4" s="136"/>
      <c r="ABL4" s="136"/>
      <c r="ABM4" s="136"/>
      <c r="ABN4" s="136"/>
      <c r="ABO4" s="136"/>
      <c r="ABP4" s="136"/>
      <c r="ABQ4" s="136"/>
      <c r="ABR4" s="136"/>
      <c r="ABS4" s="136"/>
      <c r="ABT4" s="136"/>
      <c r="ABU4" s="136"/>
      <c r="ABV4" s="136"/>
      <c r="ABW4" s="136"/>
      <c r="ABX4" s="136"/>
      <c r="ABY4" s="136"/>
      <c r="ABZ4" s="136"/>
      <c r="ACA4" s="136"/>
      <c r="ACB4" s="136"/>
      <c r="ACC4" s="136"/>
      <c r="ACD4" s="136"/>
      <c r="ACE4" s="136"/>
      <c r="ACF4" s="136"/>
      <c r="ACG4" s="136"/>
      <c r="ACH4" s="136"/>
      <c r="ACI4" s="136"/>
      <c r="ACJ4" s="136"/>
      <c r="ACK4" s="136"/>
      <c r="ACL4" s="136"/>
      <c r="ACM4" s="136"/>
      <c r="ACN4" s="136"/>
      <c r="ACO4" s="136"/>
      <c r="ACP4" s="136"/>
      <c r="ACQ4" s="136"/>
      <c r="ACR4" s="136"/>
      <c r="ACS4" s="136"/>
      <c r="ACT4" s="136"/>
      <c r="ACU4" s="136"/>
      <c r="ACV4" s="136"/>
      <c r="ACW4" s="136"/>
      <c r="ACX4" s="136"/>
      <c r="ACY4" s="136"/>
      <c r="ACZ4" s="136"/>
      <c r="ADA4" s="136"/>
      <c r="ADB4" s="136"/>
      <c r="ADC4" s="136"/>
      <c r="ADD4" s="136"/>
      <c r="ADE4" s="136"/>
      <c r="ADF4" s="136"/>
      <c r="ADG4" s="136"/>
      <c r="ADH4" s="136"/>
      <c r="ADI4" s="136"/>
      <c r="ADJ4" s="136"/>
      <c r="ADK4" s="136"/>
      <c r="ADL4" s="136"/>
      <c r="ADM4" s="136"/>
      <c r="ADN4" s="136"/>
      <c r="ADO4" s="136"/>
      <c r="ADP4" s="136"/>
      <c r="ADQ4" s="136"/>
      <c r="ADR4" s="136"/>
      <c r="ADS4" s="136"/>
      <c r="ADT4" s="136"/>
      <c r="ADU4" s="136"/>
      <c r="ADV4" s="136"/>
      <c r="ADW4" s="136"/>
      <c r="ADX4" s="136"/>
      <c r="ADY4" s="136"/>
      <c r="ADZ4" s="136"/>
      <c r="AEA4" s="136"/>
      <c r="AEB4" s="136"/>
      <c r="AEC4" s="136"/>
      <c r="AED4" s="136"/>
      <c r="AEE4" s="136"/>
      <c r="AEF4" s="136"/>
      <c r="AEG4" s="136"/>
      <c r="AEH4" s="136"/>
      <c r="AEI4" s="136"/>
      <c r="AEJ4" s="136"/>
      <c r="AEK4" s="136"/>
      <c r="AEL4" s="136"/>
      <c r="AEM4" s="136"/>
      <c r="AEN4" s="136"/>
      <c r="AEO4" s="136"/>
      <c r="AEP4" s="136"/>
      <c r="AEQ4" s="136"/>
      <c r="AER4" s="136"/>
      <c r="AES4" s="136"/>
      <c r="AET4" s="136"/>
      <c r="AEU4" s="136"/>
      <c r="AEV4" s="136"/>
      <c r="AEW4" s="136"/>
      <c r="AEX4" s="136"/>
      <c r="AEY4" s="136"/>
      <c r="AEZ4" s="136"/>
      <c r="AFA4" s="136"/>
      <c r="AFB4" s="136"/>
      <c r="AFC4" s="136"/>
      <c r="AFD4" s="136"/>
      <c r="AFE4" s="136"/>
      <c r="AFF4" s="136"/>
      <c r="AFG4" s="136"/>
      <c r="AFH4" s="136"/>
      <c r="AFI4" s="136"/>
      <c r="AFJ4" s="136"/>
      <c r="AFK4" s="136"/>
      <c r="AFL4" s="136"/>
      <c r="AFM4" s="136"/>
      <c r="AFN4" s="136"/>
      <c r="AFO4" s="136"/>
      <c r="AFP4" s="136"/>
      <c r="AFQ4" s="136"/>
      <c r="AFR4" s="136"/>
      <c r="AFS4" s="136"/>
      <c r="AFT4" s="136"/>
      <c r="AFU4" s="136"/>
      <c r="AFV4" s="136"/>
      <c r="AFW4" s="136"/>
      <c r="AFX4" s="136"/>
      <c r="AFY4" s="136"/>
      <c r="AFZ4" s="136"/>
      <c r="AGA4" s="136"/>
      <c r="AGB4" s="136"/>
      <c r="AGC4" s="136"/>
      <c r="AGD4" s="136"/>
      <c r="AGE4" s="136"/>
      <c r="AGF4" s="136"/>
      <c r="AGG4" s="136"/>
      <c r="AGH4" s="136"/>
      <c r="AGI4" s="136"/>
      <c r="AGJ4" s="136"/>
      <c r="AGK4" s="136"/>
      <c r="AGL4" s="136"/>
      <c r="AGM4" s="136"/>
      <c r="AGN4" s="136"/>
      <c r="AGO4" s="136"/>
      <c r="AGP4" s="136"/>
      <c r="AGQ4" s="136"/>
      <c r="AGR4" s="136"/>
      <c r="AGS4" s="136"/>
      <c r="AGT4" s="136"/>
      <c r="AGU4" s="136"/>
      <c r="AGV4" s="136"/>
      <c r="AGW4" s="136"/>
      <c r="AGX4" s="136"/>
      <c r="AGY4" s="136"/>
      <c r="AGZ4" s="136"/>
      <c r="AHA4" s="136"/>
      <c r="AHB4" s="136"/>
      <c r="AHC4" s="136"/>
      <c r="AHD4" s="136"/>
      <c r="AHE4" s="136"/>
      <c r="AHF4" s="136"/>
      <c r="AHG4" s="136"/>
      <c r="AHH4" s="136"/>
      <c r="AHI4" s="136"/>
      <c r="AHJ4" s="136"/>
      <c r="AHK4" s="136"/>
      <c r="AHL4" s="136"/>
      <c r="AHM4" s="136"/>
      <c r="AHN4" s="136"/>
      <c r="AHO4" s="136"/>
      <c r="AHP4" s="136"/>
      <c r="AHQ4" s="136"/>
      <c r="AHR4" s="136"/>
      <c r="AHS4" s="136"/>
      <c r="AHT4" s="136"/>
      <c r="AHU4" s="136"/>
      <c r="AHV4" s="136"/>
      <c r="AHW4" s="136"/>
      <c r="AHX4" s="136"/>
      <c r="AHY4" s="136"/>
      <c r="AHZ4" s="136"/>
      <c r="AIA4" s="136"/>
      <c r="AIB4" s="136"/>
      <c r="AIC4" s="136"/>
      <c r="AID4" s="136"/>
      <c r="AIE4" s="136"/>
      <c r="AIF4" s="136"/>
      <c r="AIG4" s="136"/>
      <c r="AIH4" s="136"/>
      <c r="AII4" s="136"/>
      <c r="AIJ4" s="136"/>
      <c r="AIK4" s="136"/>
      <c r="AIL4" s="136"/>
      <c r="AIM4" s="136"/>
      <c r="AIN4" s="136"/>
      <c r="AIO4" s="136"/>
      <c r="AIP4" s="136"/>
      <c r="AIQ4" s="136"/>
      <c r="AIR4" s="136"/>
      <c r="AIS4" s="136"/>
      <c r="AIT4" s="136"/>
      <c r="AIU4" s="136"/>
      <c r="AIV4" s="136"/>
      <c r="AIW4" s="136"/>
      <c r="AIX4" s="136"/>
      <c r="AIY4" s="136"/>
      <c r="AIZ4" s="136"/>
      <c r="AJA4" s="136"/>
      <c r="AJB4" s="136"/>
      <c r="AJC4" s="136"/>
      <c r="AJD4" s="136"/>
      <c r="AJE4" s="136"/>
      <c r="AJF4" s="136"/>
      <c r="AJG4" s="136"/>
      <c r="AJH4" s="136"/>
      <c r="AJI4" s="136"/>
      <c r="AJJ4" s="136"/>
      <c r="AJK4" s="136"/>
      <c r="AJL4" s="136"/>
      <c r="AJM4" s="136"/>
      <c r="AJN4" s="136"/>
      <c r="AJO4" s="136"/>
      <c r="AJP4" s="136"/>
      <c r="AJQ4" s="136"/>
      <c r="AJR4" s="136"/>
      <c r="AJS4" s="136"/>
      <c r="AJT4" s="136"/>
      <c r="AJU4" s="136"/>
      <c r="AJV4" s="136"/>
      <c r="AJW4" s="136"/>
      <c r="AJX4" s="136"/>
      <c r="AJY4" s="136"/>
      <c r="AJZ4" s="136"/>
      <c r="AKA4" s="136"/>
      <c r="AKB4" s="136"/>
      <c r="AKC4" s="136"/>
      <c r="AKD4" s="136"/>
      <c r="AKE4" s="136"/>
      <c r="AKF4" s="136"/>
      <c r="AKG4" s="136"/>
      <c r="AKH4" s="136"/>
      <c r="AKI4" s="136"/>
      <c r="AKJ4" s="136"/>
      <c r="AKK4" s="136"/>
      <c r="AKL4" s="136"/>
      <c r="AKM4" s="136"/>
      <c r="AKN4" s="136"/>
      <c r="AKO4" s="136"/>
      <c r="AKP4" s="136"/>
      <c r="AKQ4" s="136"/>
      <c r="AKR4" s="136"/>
      <c r="AKS4" s="136"/>
      <c r="AKT4" s="136"/>
      <c r="AKU4" s="136"/>
      <c r="AKV4" s="136"/>
      <c r="AKW4" s="136"/>
      <c r="AKX4" s="136"/>
      <c r="AKY4" s="136"/>
      <c r="AKZ4" s="136"/>
      <c r="ALA4" s="136"/>
      <c r="ALB4" s="136"/>
      <c r="ALC4" s="136"/>
      <c r="ALD4" s="136"/>
      <c r="ALE4" s="136"/>
      <c r="ALF4" s="136"/>
      <c r="ALG4" s="136"/>
      <c r="ALH4" s="136"/>
      <c r="ALI4" s="136"/>
      <c r="ALJ4" s="136"/>
      <c r="ALK4" s="136"/>
      <c r="ALL4" s="136"/>
      <c r="ALM4" s="136"/>
      <c r="ALN4" s="136"/>
      <c r="ALO4" s="136"/>
      <c r="ALP4" s="136"/>
      <c r="ALQ4" s="136"/>
      <c r="ALR4" s="136"/>
      <c r="ALS4" s="136"/>
      <c r="ALT4" s="136"/>
      <c r="ALU4" s="136"/>
      <c r="ALV4" s="136"/>
      <c r="ALW4" s="136"/>
      <c r="ALX4" s="136"/>
      <c r="ALY4" s="136"/>
      <c r="ALZ4" s="136"/>
      <c r="AMA4" s="136"/>
      <c r="AMB4" s="136"/>
      <c r="AMC4" s="136"/>
      <c r="AMD4" s="136"/>
      <c r="AME4" s="136"/>
      <c r="AMF4" s="136"/>
      <c r="AMG4" s="136"/>
      <c r="AMH4" s="136"/>
      <c r="AMI4" s="136"/>
    </row>
    <row r="5" spans="1:1023" s="140" customFormat="1" ht="14.25" x14ac:dyDescent="0.2">
      <c r="A5" s="522"/>
      <c r="B5" s="523"/>
      <c r="C5" s="523"/>
      <c r="D5" s="523"/>
      <c r="E5" s="523"/>
      <c r="F5" s="523"/>
      <c r="G5" s="523"/>
      <c r="H5" s="524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36"/>
      <c r="JQ5" s="136"/>
      <c r="JR5" s="136"/>
      <c r="JS5" s="136"/>
      <c r="JT5" s="136"/>
      <c r="JU5" s="136"/>
      <c r="JV5" s="136"/>
      <c r="JW5" s="136"/>
      <c r="JX5" s="136"/>
      <c r="JY5" s="136"/>
      <c r="JZ5" s="136"/>
      <c r="KA5" s="136"/>
      <c r="KB5" s="136"/>
      <c r="KC5" s="136"/>
      <c r="KD5" s="136"/>
      <c r="KE5" s="136"/>
      <c r="KF5" s="136"/>
      <c r="KG5" s="136"/>
      <c r="KH5" s="136"/>
      <c r="KI5" s="136"/>
      <c r="KJ5" s="136"/>
      <c r="KK5" s="136"/>
      <c r="KL5" s="136"/>
      <c r="KM5" s="136"/>
      <c r="KN5" s="136"/>
      <c r="KO5" s="136"/>
      <c r="KP5" s="136"/>
      <c r="KQ5" s="136"/>
      <c r="KR5" s="136"/>
      <c r="KS5" s="136"/>
      <c r="KT5" s="136"/>
      <c r="KU5" s="136"/>
      <c r="KV5" s="136"/>
      <c r="KW5" s="136"/>
      <c r="KX5" s="136"/>
      <c r="KY5" s="136"/>
      <c r="KZ5" s="136"/>
      <c r="LA5" s="136"/>
      <c r="LB5" s="136"/>
      <c r="LC5" s="136"/>
      <c r="LD5" s="136"/>
      <c r="LE5" s="136"/>
      <c r="LF5" s="136"/>
      <c r="LG5" s="136"/>
      <c r="LH5" s="136"/>
      <c r="LI5" s="136"/>
      <c r="LJ5" s="136"/>
      <c r="LK5" s="136"/>
      <c r="LL5" s="136"/>
      <c r="LM5" s="136"/>
      <c r="LN5" s="136"/>
      <c r="LO5" s="136"/>
      <c r="LP5" s="136"/>
      <c r="LQ5" s="136"/>
      <c r="LR5" s="136"/>
      <c r="LS5" s="136"/>
      <c r="LT5" s="136"/>
      <c r="LU5" s="136"/>
      <c r="LV5" s="136"/>
      <c r="LW5" s="136"/>
      <c r="LX5" s="136"/>
      <c r="LY5" s="136"/>
      <c r="LZ5" s="136"/>
      <c r="MA5" s="136"/>
      <c r="MB5" s="136"/>
      <c r="MC5" s="136"/>
      <c r="MD5" s="136"/>
      <c r="ME5" s="136"/>
      <c r="MF5" s="136"/>
      <c r="MG5" s="136"/>
      <c r="MH5" s="136"/>
      <c r="MI5" s="136"/>
      <c r="MJ5" s="136"/>
      <c r="MK5" s="136"/>
      <c r="ML5" s="136"/>
      <c r="MM5" s="136"/>
      <c r="MN5" s="136"/>
      <c r="MO5" s="136"/>
      <c r="MP5" s="136"/>
      <c r="MQ5" s="136"/>
      <c r="MR5" s="136"/>
      <c r="MS5" s="136"/>
      <c r="MT5" s="136"/>
      <c r="MU5" s="136"/>
      <c r="MV5" s="136"/>
      <c r="MW5" s="136"/>
      <c r="MX5" s="136"/>
      <c r="MY5" s="136"/>
      <c r="MZ5" s="136"/>
      <c r="NA5" s="136"/>
      <c r="NB5" s="136"/>
      <c r="NC5" s="136"/>
      <c r="ND5" s="136"/>
      <c r="NE5" s="136"/>
      <c r="NF5" s="136"/>
      <c r="NG5" s="136"/>
      <c r="NH5" s="136"/>
      <c r="NI5" s="136"/>
      <c r="NJ5" s="136"/>
      <c r="NK5" s="136"/>
      <c r="NL5" s="136"/>
      <c r="NM5" s="136"/>
      <c r="NN5" s="136"/>
      <c r="NO5" s="136"/>
      <c r="NP5" s="136"/>
      <c r="NQ5" s="136"/>
      <c r="NR5" s="136"/>
      <c r="NS5" s="136"/>
      <c r="NT5" s="136"/>
      <c r="NU5" s="136"/>
      <c r="NV5" s="136"/>
      <c r="NW5" s="136"/>
      <c r="NX5" s="136"/>
      <c r="NY5" s="136"/>
      <c r="NZ5" s="136"/>
      <c r="OA5" s="136"/>
      <c r="OB5" s="136"/>
      <c r="OC5" s="136"/>
      <c r="OD5" s="136"/>
      <c r="OE5" s="136"/>
      <c r="OF5" s="136"/>
      <c r="OG5" s="136"/>
      <c r="OH5" s="136"/>
      <c r="OI5" s="136"/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36"/>
      <c r="OY5" s="136"/>
      <c r="OZ5" s="136"/>
      <c r="PA5" s="136"/>
      <c r="PB5" s="136"/>
      <c r="PC5" s="136"/>
      <c r="PD5" s="136"/>
      <c r="PE5" s="136"/>
      <c r="PF5" s="136"/>
      <c r="PG5" s="136"/>
      <c r="PH5" s="136"/>
      <c r="PI5" s="136"/>
      <c r="PJ5" s="136"/>
      <c r="PK5" s="136"/>
      <c r="PL5" s="136"/>
      <c r="PM5" s="136"/>
      <c r="PN5" s="136"/>
      <c r="PO5" s="136"/>
      <c r="PP5" s="136"/>
      <c r="PQ5" s="136"/>
      <c r="PR5" s="136"/>
      <c r="PS5" s="136"/>
      <c r="PT5" s="136"/>
      <c r="PU5" s="136"/>
      <c r="PV5" s="136"/>
      <c r="PW5" s="136"/>
      <c r="PX5" s="136"/>
      <c r="PY5" s="136"/>
      <c r="PZ5" s="136"/>
      <c r="QA5" s="136"/>
      <c r="QB5" s="136"/>
      <c r="QC5" s="136"/>
      <c r="QD5" s="136"/>
      <c r="QE5" s="136"/>
      <c r="QF5" s="136"/>
      <c r="QG5" s="136"/>
      <c r="QH5" s="136"/>
      <c r="QI5" s="136"/>
      <c r="QJ5" s="136"/>
      <c r="QK5" s="136"/>
      <c r="QL5" s="136"/>
      <c r="QM5" s="136"/>
      <c r="QN5" s="136"/>
      <c r="QO5" s="136"/>
      <c r="QP5" s="136"/>
      <c r="QQ5" s="136"/>
      <c r="QR5" s="136"/>
      <c r="QS5" s="136"/>
      <c r="QT5" s="136"/>
      <c r="QU5" s="136"/>
      <c r="QV5" s="136"/>
      <c r="QW5" s="136"/>
      <c r="QX5" s="136"/>
      <c r="QY5" s="136"/>
      <c r="QZ5" s="136"/>
      <c r="RA5" s="136"/>
      <c r="RB5" s="136"/>
      <c r="RC5" s="136"/>
      <c r="RD5" s="136"/>
      <c r="RE5" s="136"/>
      <c r="RF5" s="136"/>
      <c r="RG5" s="136"/>
      <c r="RH5" s="136"/>
      <c r="RI5" s="136"/>
      <c r="RJ5" s="136"/>
      <c r="RK5" s="136"/>
      <c r="RL5" s="136"/>
      <c r="RM5" s="136"/>
      <c r="RN5" s="136"/>
      <c r="RO5" s="136"/>
      <c r="RP5" s="136"/>
      <c r="RQ5" s="136"/>
      <c r="RR5" s="136"/>
      <c r="RS5" s="136"/>
      <c r="RT5" s="136"/>
      <c r="RU5" s="136"/>
      <c r="RV5" s="136"/>
      <c r="RW5" s="136"/>
      <c r="RX5" s="136"/>
      <c r="RY5" s="136"/>
      <c r="RZ5" s="136"/>
      <c r="SA5" s="136"/>
      <c r="SB5" s="136"/>
      <c r="SC5" s="136"/>
      <c r="SD5" s="136"/>
      <c r="SE5" s="136"/>
      <c r="SF5" s="136"/>
      <c r="SG5" s="136"/>
      <c r="SH5" s="136"/>
      <c r="SI5" s="136"/>
      <c r="SJ5" s="136"/>
      <c r="SK5" s="136"/>
      <c r="SL5" s="136"/>
      <c r="SM5" s="136"/>
      <c r="SN5" s="136"/>
      <c r="SO5" s="136"/>
      <c r="SP5" s="136"/>
      <c r="SQ5" s="136"/>
      <c r="SR5" s="136"/>
      <c r="SS5" s="136"/>
      <c r="ST5" s="136"/>
      <c r="SU5" s="136"/>
      <c r="SV5" s="136"/>
      <c r="SW5" s="136"/>
      <c r="SX5" s="136"/>
      <c r="SY5" s="136"/>
      <c r="SZ5" s="136"/>
      <c r="TA5" s="136"/>
      <c r="TB5" s="136"/>
      <c r="TC5" s="136"/>
      <c r="TD5" s="136"/>
      <c r="TE5" s="136"/>
      <c r="TF5" s="136"/>
      <c r="TG5" s="136"/>
      <c r="TH5" s="136"/>
      <c r="TI5" s="136"/>
      <c r="TJ5" s="136"/>
      <c r="TK5" s="136"/>
      <c r="TL5" s="136"/>
      <c r="TM5" s="136"/>
      <c r="TN5" s="136"/>
      <c r="TO5" s="136"/>
      <c r="TP5" s="136"/>
      <c r="TQ5" s="136"/>
      <c r="TR5" s="136"/>
      <c r="TS5" s="136"/>
      <c r="TT5" s="136"/>
      <c r="TU5" s="136"/>
      <c r="TV5" s="136"/>
      <c r="TW5" s="136"/>
      <c r="TX5" s="136"/>
      <c r="TY5" s="136"/>
      <c r="TZ5" s="136"/>
      <c r="UA5" s="136"/>
      <c r="UB5" s="136"/>
      <c r="UC5" s="136"/>
      <c r="UD5" s="136"/>
      <c r="UE5" s="136"/>
      <c r="UF5" s="136"/>
      <c r="UG5" s="136"/>
      <c r="UH5" s="136"/>
      <c r="UI5" s="136"/>
      <c r="UJ5" s="136"/>
      <c r="UK5" s="136"/>
      <c r="UL5" s="136"/>
      <c r="UM5" s="136"/>
      <c r="UN5" s="136"/>
      <c r="UO5" s="136"/>
      <c r="UP5" s="136"/>
      <c r="UQ5" s="136"/>
      <c r="UR5" s="136"/>
      <c r="US5" s="136"/>
      <c r="UT5" s="136"/>
      <c r="UU5" s="136"/>
      <c r="UV5" s="136"/>
      <c r="UW5" s="136"/>
      <c r="UX5" s="136"/>
      <c r="UY5" s="136"/>
      <c r="UZ5" s="136"/>
      <c r="VA5" s="136"/>
      <c r="VB5" s="136"/>
      <c r="VC5" s="136"/>
      <c r="VD5" s="136"/>
      <c r="VE5" s="136"/>
      <c r="VF5" s="136"/>
      <c r="VG5" s="136"/>
      <c r="VH5" s="136"/>
      <c r="VI5" s="136"/>
      <c r="VJ5" s="136"/>
      <c r="VK5" s="136"/>
      <c r="VL5" s="136"/>
      <c r="VM5" s="136"/>
      <c r="VN5" s="136"/>
      <c r="VO5" s="136"/>
      <c r="VP5" s="136"/>
      <c r="VQ5" s="136"/>
      <c r="VR5" s="136"/>
      <c r="VS5" s="136"/>
      <c r="VT5" s="136"/>
      <c r="VU5" s="136"/>
      <c r="VV5" s="136"/>
      <c r="VW5" s="136"/>
      <c r="VX5" s="136"/>
      <c r="VY5" s="136"/>
      <c r="VZ5" s="136"/>
      <c r="WA5" s="136"/>
      <c r="WB5" s="136"/>
      <c r="WC5" s="136"/>
      <c r="WD5" s="136"/>
      <c r="WE5" s="136"/>
      <c r="WF5" s="136"/>
      <c r="WG5" s="136"/>
      <c r="WH5" s="136"/>
      <c r="WI5" s="136"/>
      <c r="WJ5" s="136"/>
      <c r="WK5" s="136"/>
      <c r="WL5" s="136"/>
      <c r="WM5" s="136"/>
      <c r="WN5" s="136"/>
      <c r="WO5" s="136"/>
      <c r="WP5" s="136"/>
      <c r="WQ5" s="136"/>
      <c r="WR5" s="136"/>
      <c r="WS5" s="136"/>
      <c r="WT5" s="136"/>
      <c r="WU5" s="136"/>
      <c r="WV5" s="136"/>
      <c r="WW5" s="136"/>
      <c r="WX5" s="136"/>
      <c r="WY5" s="136"/>
      <c r="WZ5" s="136"/>
      <c r="XA5" s="136"/>
      <c r="XB5" s="136"/>
      <c r="XC5" s="136"/>
      <c r="XD5" s="136"/>
      <c r="XE5" s="136"/>
      <c r="XF5" s="136"/>
      <c r="XG5" s="136"/>
      <c r="XH5" s="136"/>
      <c r="XI5" s="136"/>
      <c r="XJ5" s="136"/>
      <c r="XK5" s="136"/>
      <c r="XL5" s="136"/>
      <c r="XM5" s="136"/>
      <c r="XN5" s="136"/>
      <c r="XO5" s="136"/>
      <c r="XP5" s="136"/>
      <c r="XQ5" s="136"/>
      <c r="XR5" s="136"/>
      <c r="XS5" s="136"/>
      <c r="XT5" s="136"/>
      <c r="XU5" s="136"/>
      <c r="XV5" s="136"/>
      <c r="XW5" s="136"/>
      <c r="XX5" s="136"/>
      <c r="XY5" s="136"/>
      <c r="XZ5" s="136"/>
      <c r="YA5" s="136"/>
      <c r="YB5" s="136"/>
      <c r="YC5" s="136"/>
      <c r="YD5" s="136"/>
      <c r="YE5" s="136"/>
      <c r="YF5" s="136"/>
      <c r="YG5" s="136"/>
      <c r="YH5" s="136"/>
      <c r="YI5" s="136"/>
      <c r="YJ5" s="136"/>
      <c r="YK5" s="136"/>
      <c r="YL5" s="136"/>
      <c r="YM5" s="136"/>
      <c r="YN5" s="136"/>
      <c r="YO5" s="136"/>
      <c r="YP5" s="136"/>
      <c r="YQ5" s="136"/>
      <c r="YR5" s="136"/>
      <c r="YS5" s="136"/>
      <c r="YT5" s="136"/>
      <c r="YU5" s="136"/>
      <c r="YV5" s="136"/>
      <c r="YW5" s="136"/>
      <c r="YX5" s="136"/>
      <c r="YY5" s="136"/>
      <c r="YZ5" s="136"/>
      <c r="ZA5" s="136"/>
      <c r="ZB5" s="136"/>
      <c r="ZC5" s="136"/>
      <c r="ZD5" s="136"/>
      <c r="ZE5" s="136"/>
      <c r="ZF5" s="136"/>
      <c r="ZG5" s="136"/>
      <c r="ZH5" s="136"/>
      <c r="ZI5" s="136"/>
      <c r="ZJ5" s="136"/>
      <c r="ZK5" s="136"/>
      <c r="ZL5" s="136"/>
      <c r="ZM5" s="136"/>
      <c r="ZN5" s="136"/>
      <c r="ZO5" s="136"/>
      <c r="ZP5" s="136"/>
      <c r="ZQ5" s="136"/>
      <c r="ZR5" s="136"/>
      <c r="ZS5" s="136"/>
      <c r="ZT5" s="136"/>
      <c r="ZU5" s="136"/>
      <c r="ZV5" s="136"/>
      <c r="ZW5" s="136"/>
      <c r="ZX5" s="136"/>
      <c r="ZY5" s="136"/>
      <c r="ZZ5" s="136"/>
      <c r="AAA5" s="136"/>
      <c r="AAB5" s="136"/>
      <c r="AAC5" s="136"/>
      <c r="AAD5" s="136"/>
      <c r="AAE5" s="136"/>
      <c r="AAF5" s="136"/>
      <c r="AAG5" s="136"/>
      <c r="AAH5" s="136"/>
      <c r="AAI5" s="136"/>
      <c r="AAJ5" s="136"/>
      <c r="AAK5" s="136"/>
      <c r="AAL5" s="136"/>
      <c r="AAM5" s="136"/>
      <c r="AAN5" s="136"/>
      <c r="AAO5" s="136"/>
      <c r="AAP5" s="136"/>
      <c r="AAQ5" s="136"/>
      <c r="AAR5" s="136"/>
      <c r="AAS5" s="136"/>
      <c r="AAT5" s="136"/>
      <c r="AAU5" s="136"/>
      <c r="AAV5" s="136"/>
      <c r="AAW5" s="136"/>
      <c r="AAX5" s="136"/>
      <c r="AAY5" s="136"/>
      <c r="AAZ5" s="136"/>
      <c r="ABA5" s="136"/>
      <c r="ABB5" s="136"/>
      <c r="ABC5" s="136"/>
      <c r="ABD5" s="136"/>
      <c r="ABE5" s="136"/>
      <c r="ABF5" s="136"/>
      <c r="ABG5" s="136"/>
      <c r="ABH5" s="136"/>
      <c r="ABI5" s="136"/>
      <c r="ABJ5" s="136"/>
      <c r="ABK5" s="136"/>
      <c r="ABL5" s="136"/>
      <c r="ABM5" s="136"/>
      <c r="ABN5" s="136"/>
      <c r="ABO5" s="136"/>
      <c r="ABP5" s="136"/>
      <c r="ABQ5" s="136"/>
      <c r="ABR5" s="136"/>
      <c r="ABS5" s="136"/>
      <c r="ABT5" s="136"/>
      <c r="ABU5" s="136"/>
      <c r="ABV5" s="136"/>
      <c r="ABW5" s="136"/>
      <c r="ABX5" s="136"/>
      <c r="ABY5" s="136"/>
      <c r="ABZ5" s="136"/>
      <c r="ACA5" s="136"/>
      <c r="ACB5" s="136"/>
      <c r="ACC5" s="136"/>
      <c r="ACD5" s="136"/>
      <c r="ACE5" s="136"/>
      <c r="ACF5" s="136"/>
      <c r="ACG5" s="136"/>
      <c r="ACH5" s="136"/>
      <c r="ACI5" s="136"/>
      <c r="ACJ5" s="136"/>
      <c r="ACK5" s="136"/>
      <c r="ACL5" s="136"/>
      <c r="ACM5" s="136"/>
      <c r="ACN5" s="136"/>
      <c r="ACO5" s="136"/>
      <c r="ACP5" s="136"/>
      <c r="ACQ5" s="136"/>
      <c r="ACR5" s="136"/>
      <c r="ACS5" s="136"/>
      <c r="ACT5" s="136"/>
      <c r="ACU5" s="136"/>
      <c r="ACV5" s="136"/>
      <c r="ACW5" s="136"/>
      <c r="ACX5" s="136"/>
      <c r="ACY5" s="136"/>
      <c r="ACZ5" s="136"/>
      <c r="ADA5" s="136"/>
      <c r="ADB5" s="136"/>
      <c r="ADC5" s="136"/>
      <c r="ADD5" s="136"/>
      <c r="ADE5" s="136"/>
      <c r="ADF5" s="136"/>
      <c r="ADG5" s="136"/>
      <c r="ADH5" s="136"/>
      <c r="ADI5" s="136"/>
      <c r="ADJ5" s="136"/>
      <c r="ADK5" s="136"/>
      <c r="ADL5" s="136"/>
      <c r="ADM5" s="136"/>
      <c r="ADN5" s="136"/>
      <c r="ADO5" s="136"/>
      <c r="ADP5" s="136"/>
      <c r="ADQ5" s="136"/>
      <c r="ADR5" s="136"/>
      <c r="ADS5" s="136"/>
      <c r="ADT5" s="136"/>
      <c r="ADU5" s="136"/>
      <c r="ADV5" s="136"/>
      <c r="ADW5" s="136"/>
      <c r="ADX5" s="136"/>
      <c r="ADY5" s="136"/>
      <c r="ADZ5" s="136"/>
      <c r="AEA5" s="136"/>
      <c r="AEB5" s="136"/>
      <c r="AEC5" s="136"/>
      <c r="AED5" s="136"/>
      <c r="AEE5" s="136"/>
      <c r="AEF5" s="136"/>
      <c r="AEG5" s="136"/>
      <c r="AEH5" s="136"/>
      <c r="AEI5" s="136"/>
      <c r="AEJ5" s="136"/>
      <c r="AEK5" s="136"/>
      <c r="AEL5" s="136"/>
      <c r="AEM5" s="136"/>
      <c r="AEN5" s="136"/>
      <c r="AEO5" s="136"/>
      <c r="AEP5" s="136"/>
      <c r="AEQ5" s="136"/>
      <c r="AER5" s="136"/>
      <c r="AES5" s="136"/>
      <c r="AET5" s="136"/>
      <c r="AEU5" s="136"/>
      <c r="AEV5" s="136"/>
      <c r="AEW5" s="136"/>
      <c r="AEX5" s="136"/>
      <c r="AEY5" s="136"/>
      <c r="AEZ5" s="136"/>
      <c r="AFA5" s="136"/>
      <c r="AFB5" s="136"/>
      <c r="AFC5" s="136"/>
      <c r="AFD5" s="136"/>
      <c r="AFE5" s="136"/>
      <c r="AFF5" s="136"/>
      <c r="AFG5" s="136"/>
      <c r="AFH5" s="136"/>
      <c r="AFI5" s="136"/>
      <c r="AFJ5" s="136"/>
      <c r="AFK5" s="136"/>
      <c r="AFL5" s="136"/>
      <c r="AFM5" s="136"/>
      <c r="AFN5" s="136"/>
      <c r="AFO5" s="136"/>
      <c r="AFP5" s="136"/>
      <c r="AFQ5" s="136"/>
      <c r="AFR5" s="136"/>
      <c r="AFS5" s="136"/>
      <c r="AFT5" s="136"/>
      <c r="AFU5" s="136"/>
      <c r="AFV5" s="136"/>
      <c r="AFW5" s="136"/>
      <c r="AFX5" s="136"/>
      <c r="AFY5" s="136"/>
      <c r="AFZ5" s="136"/>
      <c r="AGA5" s="136"/>
      <c r="AGB5" s="136"/>
      <c r="AGC5" s="136"/>
      <c r="AGD5" s="136"/>
      <c r="AGE5" s="136"/>
      <c r="AGF5" s="136"/>
      <c r="AGG5" s="136"/>
      <c r="AGH5" s="136"/>
      <c r="AGI5" s="136"/>
      <c r="AGJ5" s="136"/>
      <c r="AGK5" s="136"/>
      <c r="AGL5" s="136"/>
      <c r="AGM5" s="136"/>
      <c r="AGN5" s="136"/>
      <c r="AGO5" s="136"/>
      <c r="AGP5" s="136"/>
      <c r="AGQ5" s="136"/>
      <c r="AGR5" s="136"/>
      <c r="AGS5" s="136"/>
      <c r="AGT5" s="136"/>
      <c r="AGU5" s="136"/>
      <c r="AGV5" s="136"/>
      <c r="AGW5" s="136"/>
      <c r="AGX5" s="136"/>
      <c r="AGY5" s="136"/>
      <c r="AGZ5" s="136"/>
      <c r="AHA5" s="136"/>
      <c r="AHB5" s="136"/>
      <c r="AHC5" s="136"/>
      <c r="AHD5" s="136"/>
      <c r="AHE5" s="136"/>
      <c r="AHF5" s="136"/>
      <c r="AHG5" s="136"/>
      <c r="AHH5" s="136"/>
      <c r="AHI5" s="136"/>
      <c r="AHJ5" s="136"/>
      <c r="AHK5" s="136"/>
      <c r="AHL5" s="136"/>
      <c r="AHM5" s="136"/>
      <c r="AHN5" s="136"/>
      <c r="AHO5" s="136"/>
      <c r="AHP5" s="136"/>
      <c r="AHQ5" s="136"/>
      <c r="AHR5" s="136"/>
      <c r="AHS5" s="136"/>
      <c r="AHT5" s="136"/>
      <c r="AHU5" s="136"/>
      <c r="AHV5" s="136"/>
      <c r="AHW5" s="136"/>
      <c r="AHX5" s="136"/>
      <c r="AHY5" s="136"/>
      <c r="AHZ5" s="136"/>
      <c r="AIA5" s="136"/>
      <c r="AIB5" s="136"/>
      <c r="AIC5" s="136"/>
      <c r="AID5" s="136"/>
      <c r="AIE5" s="136"/>
      <c r="AIF5" s="136"/>
      <c r="AIG5" s="136"/>
      <c r="AIH5" s="136"/>
      <c r="AII5" s="136"/>
      <c r="AIJ5" s="136"/>
      <c r="AIK5" s="136"/>
      <c r="AIL5" s="136"/>
      <c r="AIM5" s="136"/>
      <c r="AIN5" s="136"/>
      <c r="AIO5" s="136"/>
      <c r="AIP5" s="136"/>
      <c r="AIQ5" s="136"/>
      <c r="AIR5" s="136"/>
      <c r="AIS5" s="136"/>
      <c r="AIT5" s="136"/>
      <c r="AIU5" s="136"/>
      <c r="AIV5" s="136"/>
      <c r="AIW5" s="136"/>
      <c r="AIX5" s="136"/>
      <c r="AIY5" s="136"/>
      <c r="AIZ5" s="136"/>
      <c r="AJA5" s="136"/>
      <c r="AJB5" s="136"/>
      <c r="AJC5" s="136"/>
      <c r="AJD5" s="136"/>
      <c r="AJE5" s="136"/>
      <c r="AJF5" s="136"/>
      <c r="AJG5" s="136"/>
      <c r="AJH5" s="136"/>
      <c r="AJI5" s="136"/>
      <c r="AJJ5" s="136"/>
      <c r="AJK5" s="136"/>
      <c r="AJL5" s="136"/>
      <c r="AJM5" s="136"/>
      <c r="AJN5" s="136"/>
      <c r="AJO5" s="136"/>
      <c r="AJP5" s="136"/>
      <c r="AJQ5" s="136"/>
      <c r="AJR5" s="136"/>
      <c r="AJS5" s="136"/>
      <c r="AJT5" s="136"/>
      <c r="AJU5" s="136"/>
      <c r="AJV5" s="136"/>
      <c r="AJW5" s="136"/>
      <c r="AJX5" s="136"/>
      <c r="AJY5" s="136"/>
      <c r="AJZ5" s="136"/>
      <c r="AKA5" s="136"/>
      <c r="AKB5" s="136"/>
      <c r="AKC5" s="136"/>
      <c r="AKD5" s="136"/>
      <c r="AKE5" s="136"/>
      <c r="AKF5" s="136"/>
      <c r="AKG5" s="136"/>
      <c r="AKH5" s="136"/>
      <c r="AKI5" s="136"/>
      <c r="AKJ5" s="136"/>
      <c r="AKK5" s="136"/>
      <c r="AKL5" s="136"/>
      <c r="AKM5" s="136"/>
      <c r="AKN5" s="136"/>
      <c r="AKO5" s="136"/>
      <c r="AKP5" s="136"/>
      <c r="AKQ5" s="136"/>
      <c r="AKR5" s="136"/>
      <c r="AKS5" s="136"/>
      <c r="AKT5" s="136"/>
      <c r="AKU5" s="136"/>
      <c r="AKV5" s="136"/>
      <c r="AKW5" s="136"/>
      <c r="AKX5" s="136"/>
      <c r="AKY5" s="136"/>
      <c r="AKZ5" s="136"/>
      <c r="ALA5" s="136"/>
      <c r="ALB5" s="136"/>
      <c r="ALC5" s="136"/>
      <c r="ALD5" s="136"/>
      <c r="ALE5" s="136"/>
      <c r="ALF5" s="136"/>
      <c r="ALG5" s="136"/>
      <c r="ALH5" s="136"/>
      <c r="ALI5" s="136"/>
      <c r="ALJ5" s="136"/>
      <c r="ALK5" s="136"/>
      <c r="ALL5" s="136"/>
      <c r="ALM5" s="136"/>
      <c r="ALN5" s="136"/>
      <c r="ALO5" s="136"/>
      <c r="ALP5" s="136"/>
      <c r="ALQ5" s="136"/>
      <c r="ALR5" s="136"/>
      <c r="ALS5" s="136"/>
      <c r="ALT5" s="136"/>
      <c r="ALU5" s="136"/>
      <c r="ALV5" s="136"/>
      <c r="ALW5" s="136"/>
      <c r="ALX5" s="136"/>
      <c r="ALY5" s="136"/>
      <c r="ALZ5" s="136"/>
      <c r="AMA5" s="136"/>
      <c r="AMB5" s="136"/>
      <c r="AMC5" s="136"/>
      <c r="AMD5" s="136"/>
      <c r="AME5" s="136"/>
      <c r="AMF5" s="136"/>
      <c r="AMG5" s="136"/>
      <c r="AMH5" s="136"/>
      <c r="AMI5" s="136"/>
    </row>
    <row r="6" spans="1:1023" s="140" customFormat="1" ht="15" x14ac:dyDescent="0.2">
      <c r="A6" s="138"/>
      <c r="B6" s="138"/>
      <c r="C6" s="138"/>
      <c r="D6" s="137"/>
      <c r="E6" s="138"/>
      <c r="F6" s="139"/>
      <c r="G6" s="138"/>
      <c r="H6" s="138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6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6"/>
      <c r="JT6" s="136"/>
      <c r="JU6" s="136"/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6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6"/>
      <c r="LC6" s="136"/>
      <c r="LD6" s="136"/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6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6"/>
      <c r="ML6" s="136"/>
      <c r="MM6" s="136"/>
      <c r="MN6" s="136"/>
      <c r="MO6" s="136"/>
      <c r="MP6" s="136"/>
      <c r="MQ6" s="136"/>
      <c r="MR6" s="136"/>
      <c r="MS6" s="136"/>
      <c r="MT6" s="136"/>
      <c r="MU6" s="136"/>
      <c r="MV6" s="136"/>
      <c r="MW6" s="136"/>
      <c r="MX6" s="136"/>
      <c r="MY6" s="136"/>
      <c r="MZ6" s="136"/>
      <c r="NA6" s="136"/>
      <c r="NB6" s="136"/>
      <c r="NC6" s="136"/>
      <c r="ND6" s="136"/>
      <c r="NE6" s="136"/>
      <c r="NF6" s="136"/>
      <c r="NG6" s="136"/>
      <c r="NH6" s="136"/>
      <c r="NI6" s="136"/>
      <c r="NJ6" s="136"/>
      <c r="NK6" s="136"/>
      <c r="NL6" s="136"/>
      <c r="NM6" s="136"/>
      <c r="NN6" s="136"/>
      <c r="NO6" s="136"/>
      <c r="NP6" s="136"/>
      <c r="NQ6" s="136"/>
      <c r="NR6" s="136"/>
      <c r="NS6" s="136"/>
      <c r="NT6" s="136"/>
      <c r="NU6" s="136"/>
      <c r="NV6" s="136"/>
      <c r="NW6" s="136"/>
      <c r="NX6" s="136"/>
      <c r="NY6" s="136"/>
      <c r="NZ6" s="136"/>
      <c r="OA6" s="136"/>
      <c r="OB6" s="136"/>
      <c r="OC6" s="136"/>
      <c r="OD6" s="136"/>
      <c r="OE6" s="136"/>
      <c r="OF6" s="136"/>
      <c r="OG6" s="136"/>
      <c r="OH6" s="136"/>
      <c r="OI6" s="136"/>
      <c r="OJ6" s="136"/>
      <c r="OK6" s="136"/>
      <c r="OL6" s="136"/>
      <c r="OM6" s="136"/>
      <c r="ON6" s="136"/>
      <c r="OO6" s="136"/>
      <c r="OP6" s="136"/>
      <c r="OQ6" s="136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36"/>
      <c r="PH6" s="136"/>
      <c r="PI6" s="136"/>
      <c r="PJ6" s="136"/>
      <c r="PK6" s="136"/>
      <c r="PL6" s="136"/>
      <c r="PM6" s="136"/>
      <c r="PN6" s="136"/>
      <c r="PO6" s="136"/>
      <c r="PP6" s="136"/>
      <c r="PQ6" s="136"/>
      <c r="PR6" s="136"/>
      <c r="PS6" s="136"/>
      <c r="PT6" s="136"/>
      <c r="PU6" s="136"/>
      <c r="PV6" s="136"/>
      <c r="PW6" s="136"/>
      <c r="PX6" s="136"/>
      <c r="PY6" s="136"/>
      <c r="PZ6" s="136"/>
      <c r="QA6" s="136"/>
      <c r="QB6" s="136"/>
      <c r="QC6" s="136"/>
      <c r="QD6" s="136"/>
      <c r="QE6" s="136"/>
      <c r="QF6" s="136"/>
      <c r="QG6" s="136"/>
      <c r="QH6" s="136"/>
      <c r="QI6" s="136"/>
      <c r="QJ6" s="136"/>
      <c r="QK6" s="136"/>
      <c r="QL6" s="136"/>
      <c r="QM6" s="136"/>
      <c r="QN6" s="136"/>
      <c r="QO6" s="136"/>
      <c r="QP6" s="136"/>
      <c r="QQ6" s="136"/>
      <c r="QR6" s="136"/>
      <c r="QS6" s="136"/>
      <c r="QT6" s="136"/>
      <c r="QU6" s="136"/>
      <c r="QV6" s="136"/>
      <c r="QW6" s="136"/>
      <c r="QX6" s="136"/>
      <c r="QY6" s="136"/>
      <c r="QZ6" s="136"/>
      <c r="RA6" s="136"/>
      <c r="RB6" s="136"/>
      <c r="RC6" s="136"/>
      <c r="RD6" s="136"/>
      <c r="RE6" s="136"/>
      <c r="RF6" s="136"/>
      <c r="RG6" s="136"/>
      <c r="RH6" s="136"/>
      <c r="RI6" s="136"/>
      <c r="RJ6" s="136"/>
      <c r="RK6" s="136"/>
      <c r="RL6" s="136"/>
      <c r="RM6" s="136"/>
      <c r="RN6" s="136"/>
      <c r="RO6" s="136"/>
      <c r="RP6" s="136"/>
      <c r="RQ6" s="136"/>
      <c r="RR6" s="136"/>
      <c r="RS6" s="136"/>
      <c r="RT6" s="136"/>
      <c r="RU6" s="136"/>
      <c r="RV6" s="136"/>
      <c r="RW6" s="136"/>
      <c r="RX6" s="136"/>
      <c r="RY6" s="136"/>
      <c r="RZ6" s="136"/>
      <c r="SA6" s="136"/>
      <c r="SB6" s="136"/>
      <c r="SC6" s="136"/>
      <c r="SD6" s="136"/>
      <c r="SE6" s="136"/>
      <c r="SF6" s="136"/>
      <c r="SG6" s="136"/>
      <c r="SH6" s="136"/>
      <c r="SI6" s="136"/>
      <c r="SJ6" s="136"/>
      <c r="SK6" s="136"/>
      <c r="SL6" s="136"/>
      <c r="SM6" s="136"/>
      <c r="SN6" s="136"/>
      <c r="SO6" s="136"/>
      <c r="SP6" s="136"/>
      <c r="SQ6" s="136"/>
      <c r="SR6" s="136"/>
      <c r="SS6" s="136"/>
      <c r="ST6" s="136"/>
      <c r="SU6" s="136"/>
      <c r="SV6" s="136"/>
      <c r="SW6" s="136"/>
      <c r="SX6" s="136"/>
      <c r="SY6" s="136"/>
      <c r="SZ6" s="136"/>
      <c r="TA6" s="136"/>
      <c r="TB6" s="136"/>
      <c r="TC6" s="136"/>
      <c r="TD6" s="136"/>
      <c r="TE6" s="136"/>
      <c r="TF6" s="136"/>
      <c r="TG6" s="136"/>
      <c r="TH6" s="136"/>
      <c r="TI6" s="136"/>
      <c r="TJ6" s="136"/>
      <c r="TK6" s="136"/>
      <c r="TL6" s="136"/>
      <c r="TM6" s="136"/>
      <c r="TN6" s="136"/>
      <c r="TO6" s="136"/>
      <c r="TP6" s="136"/>
      <c r="TQ6" s="136"/>
      <c r="TR6" s="136"/>
      <c r="TS6" s="136"/>
      <c r="TT6" s="136"/>
      <c r="TU6" s="136"/>
      <c r="TV6" s="136"/>
      <c r="TW6" s="136"/>
      <c r="TX6" s="136"/>
      <c r="TY6" s="136"/>
      <c r="TZ6" s="136"/>
      <c r="UA6" s="136"/>
      <c r="UB6" s="136"/>
      <c r="UC6" s="136"/>
      <c r="UD6" s="136"/>
      <c r="UE6" s="136"/>
      <c r="UF6" s="136"/>
      <c r="UG6" s="136"/>
      <c r="UH6" s="136"/>
      <c r="UI6" s="136"/>
      <c r="UJ6" s="136"/>
      <c r="UK6" s="136"/>
      <c r="UL6" s="136"/>
      <c r="UM6" s="136"/>
      <c r="UN6" s="136"/>
      <c r="UO6" s="136"/>
      <c r="UP6" s="136"/>
      <c r="UQ6" s="136"/>
      <c r="UR6" s="136"/>
      <c r="US6" s="136"/>
      <c r="UT6" s="136"/>
      <c r="UU6" s="136"/>
      <c r="UV6" s="136"/>
      <c r="UW6" s="136"/>
      <c r="UX6" s="136"/>
      <c r="UY6" s="136"/>
      <c r="UZ6" s="136"/>
      <c r="VA6" s="136"/>
      <c r="VB6" s="136"/>
      <c r="VC6" s="136"/>
      <c r="VD6" s="136"/>
      <c r="VE6" s="136"/>
      <c r="VF6" s="136"/>
      <c r="VG6" s="136"/>
      <c r="VH6" s="136"/>
      <c r="VI6" s="136"/>
      <c r="VJ6" s="136"/>
      <c r="VK6" s="136"/>
      <c r="VL6" s="136"/>
      <c r="VM6" s="136"/>
      <c r="VN6" s="136"/>
      <c r="VO6" s="136"/>
      <c r="VP6" s="136"/>
      <c r="VQ6" s="136"/>
      <c r="VR6" s="136"/>
      <c r="VS6" s="136"/>
      <c r="VT6" s="136"/>
      <c r="VU6" s="136"/>
      <c r="VV6" s="136"/>
      <c r="VW6" s="136"/>
      <c r="VX6" s="136"/>
      <c r="VY6" s="136"/>
      <c r="VZ6" s="136"/>
      <c r="WA6" s="136"/>
      <c r="WB6" s="136"/>
      <c r="WC6" s="136"/>
      <c r="WD6" s="136"/>
      <c r="WE6" s="136"/>
      <c r="WF6" s="136"/>
      <c r="WG6" s="136"/>
      <c r="WH6" s="136"/>
      <c r="WI6" s="136"/>
      <c r="WJ6" s="136"/>
      <c r="WK6" s="136"/>
      <c r="WL6" s="136"/>
      <c r="WM6" s="136"/>
      <c r="WN6" s="136"/>
      <c r="WO6" s="136"/>
      <c r="WP6" s="136"/>
      <c r="WQ6" s="136"/>
      <c r="WR6" s="136"/>
      <c r="WS6" s="136"/>
      <c r="WT6" s="136"/>
      <c r="WU6" s="136"/>
      <c r="WV6" s="136"/>
      <c r="WW6" s="136"/>
      <c r="WX6" s="136"/>
      <c r="WY6" s="136"/>
      <c r="WZ6" s="136"/>
      <c r="XA6" s="136"/>
      <c r="XB6" s="136"/>
      <c r="XC6" s="136"/>
      <c r="XD6" s="136"/>
      <c r="XE6" s="136"/>
      <c r="XF6" s="136"/>
      <c r="XG6" s="136"/>
      <c r="XH6" s="136"/>
      <c r="XI6" s="136"/>
      <c r="XJ6" s="136"/>
      <c r="XK6" s="136"/>
      <c r="XL6" s="136"/>
      <c r="XM6" s="136"/>
      <c r="XN6" s="136"/>
      <c r="XO6" s="136"/>
      <c r="XP6" s="136"/>
      <c r="XQ6" s="136"/>
      <c r="XR6" s="136"/>
      <c r="XS6" s="136"/>
      <c r="XT6" s="136"/>
      <c r="XU6" s="136"/>
      <c r="XV6" s="136"/>
      <c r="XW6" s="136"/>
      <c r="XX6" s="136"/>
      <c r="XY6" s="136"/>
      <c r="XZ6" s="136"/>
      <c r="YA6" s="136"/>
      <c r="YB6" s="136"/>
      <c r="YC6" s="136"/>
      <c r="YD6" s="136"/>
      <c r="YE6" s="136"/>
      <c r="YF6" s="136"/>
      <c r="YG6" s="136"/>
      <c r="YH6" s="136"/>
      <c r="YI6" s="136"/>
      <c r="YJ6" s="136"/>
      <c r="YK6" s="136"/>
      <c r="YL6" s="136"/>
      <c r="YM6" s="136"/>
      <c r="YN6" s="136"/>
      <c r="YO6" s="136"/>
      <c r="YP6" s="136"/>
      <c r="YQ6" s="136"/>
      <c r="YR6" s="136"/>
      <c r="YS6" s="136"/>
      <c r="YT6" s="136"/>
      <c r="YU6" s="136"/>
      <c r="YV6" s="136"/>
      <c r="YW6" s="136"/>
      <c r="YX6" s="136"/>
      <c r="YY6" s="136"/>
      <c r="YZ6" s="136"/>
      <c r="ZA6" s="136"/>
      <c r="ZB6" s="136"/>
      <c r="ZC6" s="136"/>
      <c r="ZD6" s="136"/>
      <c r="ZE6" s="136"/>
      <c r="ZF6" s="136"/>
      <c r="ZG6" s="136"/>
      <c r="ZH6" s="136"/>
      <c r="ZI6" s="136"/>
      <c r="ZJ6" s="136"/>
      <c r="ZK6" s="136"/>
      <c r="ZL6" s="136"/>
      <c r="ZM6" s="136"/>
      <c r="ZN6" s="136"/>
      <c r="ZO6" s="136"/>
      <c r="ZP6" s="136"/>
      <c r="ZQ6" s="136"/>
      <c r="ZR6" s="136"/>
      <c r="ZS6" s="136"/>
      <c r="ZT6" s="136"/>
      <c r="ZU6" s="136"/>
      <c r="ZV6" s="136"/>
      <c r="ZW6" s="136"/>
      <c r="ZX6" s="136"/>
      <c r="ZY6" s="136"/>
      <c r="ZZ6" s="136"/>
      <c r="AAA6" s="136"/>
      <c r="AAB6" s="136"/>
      <c r="AAC6" s="136"/>
      <c r="AAD6" s="136"/>
      <c r="AAE6" s="136"/>
      <c r="AAF6" s="136"/>
      <c r="AAG6" s="136"/>
      <c r="AAH6" s="136"/>
      <c r="AAI6" s="136"/>
      <c r="AAJ6" s="136"/>
      <c r="AAK6" s="136"/>
      <c r="AAL6" s="136"/>
      <c r="AAM6" s="136"/>
      <c r="AAN6" s="136"/>
      <c r="AAO6" s="136"/>
      <c r="AAP6" s="136"/>
      <c r="AAQ6" s="136"/>
      <c r="AAR6" s="136"/>
      <c r="AAS6" s="136"/>
      <c r="AAT6" s="136"/>
      <c r="AAU6" s="136"/>
      <c r="AAV6" s="136"/>
      <c r="AAW6" s="136"/>
      <c r="AAX6" s="136"/>
      <c r="AAY6" s="136"/>
      <c r="AAZ6" s="136"/>
      <c r="ABA6" s="136"/>
      <c r="ABB6" s="136"/>
      <c r="ABC6" s="136"/>
      <c r="ABD6" s="136"/>
      <c r="ABE6" s="136"/>
      <c r="ABF6" s="136"/>
      <c r="ABG6" s="136"/>
      <c r="ABH6" s="136"/>
      <c r="ABI6" s="136"/>
      <c r="ABJ6" s="136"/>
      <c r="ABK6" s="136"/>
      <c r="ABL6" s="136"/>
      <c r="ABM6" s="136"/>
      <c r="ABN6" s="136"/>
      <c r="ABO6" s="136"/>
      <c r="ABP6" s="136"/>
      <c r="ABQ6" s="136"/>
      <c r="ABR6" s="136"/>
      <c r="ABS6" s="136"/>
      <c r="ABT6" s="136"/>
      <c r="ABU6" s="136"/>
      <c r="ABV6" s="136"/>
      <c r="ABW6" s="136"/>
      <c r="ABX6" s="136"/>
      <c r="ABY6" s="136"/>
      <c r="ABZ6" s="136"/>
      <c r="ACA6" s="136"/>
      <c r="ACB6" s="136"/>
      <c r="ACC6" s="136"/>
      <c r="ACD6" s="136"/>
      <c r="ACE6" s="136"/>
      <c r="ACF6" s="136"/>
      <c r="ACG6" s="136"/>
      <c r="ACH6" s="136"/>
      <c r="ACI6" s="136"/>
      <c r="ACJ6" s="136"/>
      <c r="ACK6" s="136"/>
      <c r="ACL6" s="136"/>
      <c r="ACM6" s="136"/>
      <c r="ACN6" s="136"/>
      <c r="ACO6" s="136"/>
      <c r="ACP6" s="136"/>
      <c r="ACQ6" s="136"/>
      <c r="ACR6" s="136"/>
      <c r="ACS6" s="136"/>
      <c r="ACT6" s="136"/>
      <c r="ACU6" s="136"/>
      <c r="ACV6" s="136"/>
      <c r="ACW6" s="136"/>
      <c r="ACX6" s="136"/>
      <c r="ACY6" s="136"/>
      <c r="ACZ6" s="136"/>
      <c r="ADA6" s="136"/>
      <c r="ADB6" s="136"/>
      <c r="ADC6" s="136"/>
      <c r="ADD6" s="136"/>
      <c r="ADE6" s="136"/>
      <c r="ADF6" s="136"/>
      <c r="ADG6" s="136"/>
      <c r="ADH6" s="136"/>
      <c r="ADI6" s="136"/>
      <c r="ADJ6" s="136"/>
      <c r="ADK6" s="136"/>
      <c r="ADL6" s="136"/>
      <c r="ADM6" s="136"/>
      <c r="ADN6" s="136"/>
      <c r="ADO6" s="136"/>
      <c r="ADP6" s="136"/>
      <c r="ADQ6" s="136"/>
      <c r="ADR6" s="136"/>
      <c r="ADS6" s="136"/>
      <c r="ADT6" s="136"/>
      <c r="ADU6" s="136"/>
      <c r="ADV6" s="136"/>
      <c r="ADW6" s="136"/>
      <c r="ADX6" s="136"/>
      <c r="ADY6" s="136"/>
      <c r="ADZ6" s="136"/>
      <c r="AEA6" s="136"/>
      <c r="AEB6" s="136"/>
      <c r="AEC6" s="136"/>
      <c r="AED6" s="136"/>
      <c r="AEE6" s="136"/>
      <c r="AEF6" s="136"/>
      <c r="AEG6" s="136"/>
      <c r="AEH6" s="136"/>
      <c r="AEI6" s="136"/>
      <c r="AEJ6" s="136"/>
      <c r="AEK6" s="136"/>
      <c r="AEL6" s="136"/>
      <c r="AEM6" s="136"/>
      <c r="AEN6" s="136"/>
      <c r="AEO6" s="136"/>
      <c r="AEP6" s="136"/>
      <c r="AEQ6" s="136"/>
      <c r="AER6" s="136"/>
      <c r="AES6" s="136"/>
      <c r="AET6" s="136"/>
      <c r="AEU6" s="136"/>
      <c r="AEV6" s="136"/>
      <c r="AEW6" s="136"/>
      <c r="AEX6" s="136"/>
      <c r="AEY6" s="136"/>
      <c r="AEZ6" s="136"/>
      <c r="AFA6" s="136"/>
      <c r="AFB6" s="136"/>
      <c r="AFC6" s="136"/>
      <c r="AFD6" s="136"/>
      <c r="AFE6" s="136"/>
      <c r="AFF6" s="136"/>
      <c r="AFG6" s="136"/>
      <c r="AFH6" s="136"/>
      <c r="AFI6" s="136"/>
      <c r="AFJ6" s="136"/>
      <c r="AFK6" s="136"/>
      <c r="AFL6" s="136"/>
      <c r="AFM6" s="136"/>
      <c r="AFN6" s="136"/>
      <c r="AFO6" s="136"/>
      <c r="AFP6" s="136"/>
      <c r="AFQ6" s="136"/>
      <c r="AFR6" s="136"/>
      <c r="AFS6" s="136"/>
      <c r="AFT6" s="136"/>
      <c r="AFU6" s="136"/>
      <c r="AFV6" s="136"/>
      <c r="AFW6" s="136"/>
      <c r="AFX6" s="136"/>
      <c r="AFY6" s="136"/>
      <c r="AFZ6" s="136"/>
      <c r="AGA6" s="136"/>
      <c r="AGB6" s="136"/>
      <c r="AGC6" s="136"/>
      <c r="AGD6" s="136"/>
      <c r="AGE6" s="136"/>
      <c r="AGF6" s="136"/>
      <c r="AGG6" s="136"/>
      <c r="AGH6" s="136"/>
      <c r="AGI6" s="136"/>
      <c r="AGJ6" s="136"/>
      <c r="AGK6" s="136"/>
      <c r="AGL6" s="136"/>
      <c r="AGM6" s="136"/>
      <c r="AGN6" s="136"/>
      <c r="AGO6" s="136"/>
      <c r="AGP6" s="136"/>
      <c r="AGQ6" s="136"/>
      <c r="AGR6" s="136"/>
      <c r="AGS6" s="136"/>
      <c r="AGT6" s="136"/>
      <c r="AGU6" s="136"/>
      <c r="AGV6" s="136"/>
      <c r="AGW6" s="136"/>
      <c r="AGX6" s="136"/>
      <c r="AGY6" s="136"/>
      <c r="AGZ6" s="136"/>
      <c r="AHA6" s="136"/>
      <c r="AHB6" s="136"/>
      <c r="AHC6" s="136"/>
      <c r="AHD6" s="136"/>
      <c r="AHE6" s="136"/>
      <c r="AHF6" s="136"/>
      <c r="AHG6" s="136"/>
      <c r="AHH6" s="136"/>
      <c r="AHI6" s="136"/>
      <c r="AHJ6" s="136"/>
      <c r="AHK6" s="136"/>
      <c r="AHL6" s="136"/>
      <c r="AHM6" s="136"/>
      <c r="AHN6" s="136"/>
      <c r="AHO6" s="136"/>
      <c r="AHP6" s="136"/>
      <c r="AHQ6" s="136"/>
      <c r="AHR6" s="136"/>
      <c r="AHS6" s="136"/>
      <c r="AHT6" s="136"/>
      <c r="AHU6" s="136"/>
      <c r="AHV6" s="136"/>
      <c r="AHW6" s="136"/>
      <c r="AHX6" s="136"/>
      <c r="AHY6" s="136"/>
      <c r="AHZ6" s="136"/>
      <c r="AIA6" s="136"/>
      <c r="AIB6" s="136"/>
      <c r="AIC6" s="136"/>
      <c r="AID6" s="136"/>
      <c r="AIE6" s="136"/>
      <c r="AIF6" s="136"/>
      <c r="AIG6" s="136"/>
      <c r="AIH6" s="136"/>
      <c r="AII6" s="136"/>
      <c r="AIJ6" s="136"/>
      <c r="AIK6" s="136"/>
      <c r="AIL6" s="136"/>
      <c r="AIM6" s="136"/>
      <c r="AIN6" s="136"/>
      <c r="AIO6" s="136"/>
      <c r="AIP6" s="136"/>
      <c r="AIQ6" s="136"/>
      <c r="AIR6" s="136"/>
      <c r="AIS6" s="136"/>
      <c r="AIT6" s="136"/>
      <c r="AIU6" s="136"/>
      <c r="AIV6" s="136"/>
      <c r="AIW6" s="136"/>
      <c r="AIX6" s="136"/>
      <c r="AIY6" s="136"/>
      <c r="AIZ6" s="136"/>
      <c r="AJA6" s="136"/>
      <c r="AJB6" s="136"/>
      <c r="AJC6" s="136"/>
      <c r="AJD6" s="136"/>
      <c r="AJE6" s="136"/>
      <c r="AJF6" s="136"/>
      <c r="AJG6" s="136"/>
      <c r="AJH6" s="136"/>
      <c r="AJI6" s="136"/>
      <c r="AJJ6" s="136"/>
      <c r="AJK6" s="136"/>
      <c r="AJL6" s="136"/>
      <c r="AJM6" s="136"/>
      <c r="AJN6" s="136"/>
      <c r="AJO6" s="136"/>
      <c r="AJP6" s="136"/>
      <c r="AJQ6" s="136"/>
      <c r="AJR6" s="136"/>
      <c r="AJS6" s="136"/>
      <c r="AJT6" s="136"/>
      <c r="AJU6" s="136"/>
      <c r="AJV6" s="136"/>
      <c r="AJW6" s="136"/>
      <c r="AJX6" s="136"/>
      <c r="AJY6" s="136"/>
      <c r="AJZ6" s="136"/>
      <c r="AKA6" s="136"/>
      <c r="AKB6" s="136"/>
      <c r="AKC6" s="136"/>
      <c r="AKD6" s="136"/>
      <c r="AKE6" s="136"/>
      <c r="AKF6" s="136"/>
      <c r="AKG6" s="136"/>
      <c r="AKH6" s="136"/>
      <c r="AKI6" s="136"/>
      <c r="AKJ6" s="136"/>
      <c r="AKK6" s="136"/>
      <c r="AKL6" s="136"/>
      <c r="AKM6" s="136"/>
      <c r="AKN6" s="136"/>
      <c r="AKO6" s="136"/>
      <c r="AKP6" s="136"/>
      <c r="AKQ6" s="136"/>
      <c r="AKR6" s="136"/>
      <c r="AKS6" s="136"/>
      <c r="AKT6" s="136"/>
      <c r="AKU6" s="136"/>
      <c r="AKV6" s="136"/>
      <c r="AKW6" s="136"/>
      <c r="AKX6" s="136"/>
      <c r="AKY6" s="136"/>
      <c r="AKZ6" s="136"/>
      <c r="ALA6" s="136"/>
      <c r="ALB6" s="136"/>
      <c r="ALC6" s="136"/>
      <c r="ALD6" s="136"/>
      <c r="ALE6" s="136"/>
      <c r="ALF6" s="136"/>
      <c r="ALG6" s="136"/>
      <c r="ALH6" s="136"/>
      <c r="ALI6" s="136"/>
      <c r="ALJ6" s="136"/>
      <c r="ALK6" s="136"/>
      <c r="ALL6" s="136"/>
      <c r="ALM6" s="136"/>
      <c r="ALN6" s="136"/>
      <c r="ALO6" s="136"/>
      <c r="ALP6" s="136"/>
      <c r="ALQ6" s="136"/>
      <c r="ALR6" s="136"/>
      <c r="ALS6" s="136"/>
      <c r="ALT6" s="136"/>
      <c r="ALU6" s="136"/>
      <c r="ALV6" s="136"/>
      <c r="ALW6" s="136"/>
      <c r="ALX6" s="136"/>
      <c r="ALY6" s="136"/>
      <c r="ALZ6" s="136"/>
      <c r="AMA6" s="136"/>
      <c r="AMB6" s="136"/>
      <c r="AMC6" s="136"/>
      <c r="AMD6" s="136"/>
      <c r="AME6" s="136"/>
      <c r="AMF6" s="136"/>
      <c r="AMG6" s="136"/>
      <c r="AMH6" s="136"/>
      <c r="AMI6" s="136"/>
    </row>
    <row r="7" spans="1:1023" s="140" customFormat="1" ht="15" x14ac:dyDescent="0.2">
      <c r="A7" s="525" t="s">
        <v>207</v>
      </c>
      <c r="B7" s="526"/>
      <c r="C7" s="526"/>
      <c r="D7" s="526"/>
      <c r="E7" s="526"/>
      <c r="F7" s="526"/>
      <c r="G7" s="526"/>
      <c r="H7" s="527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6"/>
      <c r="NR7" s="136"/>
      <c r="NS7" s="136"/>
      <c r="NT7" s="136"/>
      <c r="NU7" s="136"/>
      <c r="NV7" s="136"/>
      <c r="NW7" s="136"/>
      <c r="NX7" s="136"/>
      <c r="NY7" s="136"/>
      <c r="NZ7" s="136"/>
      <c r="OA7" s="136"/>
      <c r="OB7" s="136"/>
      <c r="OC7" s="136"/>
      <c r="OD7" s="136"/>
      <c r="OE7" s="136"/>
      <c r="OF7" s="136"/>
      <c r="OG7" s="136"/>
      <c r="OH7" s="136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36"/>
      <c r="PQ7" s="136"/>
      <c r="PR7" s="136"/>
      <c r="PS7" s="136"/>
      <c r="PT7" s="136"/>
      <c r="PU7" s="136"/>
      <c r="PV7" s="136"/>
      <c r="PW7" s="136"/>
      <c r="PX7" s="136"/>
      <c r="PY7" s="136"/>
      <c r="PZ7" s="136"/>
      <c r="QA7" s="136"/>
      <c r="QB7" s="136"/>
      <c r="QC7" s="136"/>
      <c r="QD7" s="136"/>
      <c r="QE7" s="136"/>
      <c r="QF7" s="136"/>
      <c r="QG7" s="136"/>
      <c r="QH7" s="136"/>
      <c r="QI7" s="136"/>
      <c r="QJ7" s="136"/>
      <c r="QK7" s="136"/>
      <c r="QL7" s="136"/>
      <c r="QM7" s="136"/>
      <c r="QN7" s="136"/>
      <c r="QO7" s="136"/>
      <c r="QP7" s="136"/>
      <c r="QQ7" s="136"/>
      <c r="QR7" s="136"/>
      <c r="QS7" s="136"/>
      <c r="QT7" s="136"/>
      <c r="QU7" s="136"/>
      <c r="QV7" s="136"/>
      <c r="QW7" s="136"/>
      <c r="QX7" s="136"/>
      <c r="QY7" s="136"/>
      <c r="QZ7" s="136"/>
      <c r="RA7" s="136"/>
      <c r="RB7" s="136"/>
      <c r="RC7" s="136"/>
      <c r="RD7" s="136"/>
      <c r="RE7" s="136"/>
      <c r="RF7" s="136"/>
      <c r="RG7" s="136"/>
      <c r="RH7" s="136"/>
      <c r="RI7" s="136"/>
      <c r="RJ7" s="136"/>
      <c r="RK7" s="136"/>
      <c r="RL7" s="136"/>
      <c r="RM7" s="136"/>
      <c r="RN7" s="136"/>
      <c r="RO7" s="136"/>
      <c r="RP7" s="136"/>
      <c r="RQ7" s="136"/>
      <c r="RR7" s="136"/>
      <c r="RS7" s="136"/>
      <c r="RT7" s="136"/>
      <c r="RU7" s="136"/>
      <c r="RV7" s="136"/>
      <c r="RW7" s="136"/>
      <c r="RX7" s="136"/>
      <c r="RY7" s="136"/>
      <c r="RZ7" s="136"/>
      <c r="SA7" s="136"/>
      <c r="SB7" s="136"/>
      <c r="SC7" s="136"/>
      <c r="SD7" s="136"/>
      <c r="SE7" s="136"/>
      <c r="SF7" s="136"/>
      <c r="SG7" s="136"/>
      <c r="SH7" s="136"/>
      <c r="SI7" s="136"/>
      <c r="SJ7" s="136"/>
      <c r="SK7" s="136"/>
      <c r="SL7" s="136"/>
      <c r="SM7" s="136"/>
      <c r="SN7" s="136"/>
      <c r="SO7" s="136"/>
      <c r="SP7" s="136"/>
      <c r="SQ7" s="136"/>
      <c r="SR7" s="136"/>
      <c r="SS7" s="136"/>
      <c r="ST7" s="136"/>
      <c r="SU7" s="136"/>
      <c r="SV7" s="136"/>
      <c r="SW7" s="136"/>
      <c r="SX7" s="136"/>
      <c r="SY7" s="136"/>
      <c r="SZ7" s="136"/>
      <c r="TA7" s="136"/>
      <c r="TB7" s="136"/>
      <c r="TC7" s="136"/>
      <c r="TD7" s="136"/>
      <c r="TE7" s="136"/>
      <c r="TF7" s="136"/>
      <c r="TG7" s="136"/>
      <c r="TH7" s="136"/>
      <c r="TI7" s="136"/>
      <c r="TJ7" s="136"/>
      <c r="TK7" s="136"/>
      <c r="TL7" s="136"/>
      <c r="TM7" s="136"/>
      <c r="TN7" s="136"/>
      <c r="TO7" s="136"/>
      <c r="TP7" s="136"/>
      <c r="TQ7" s="136"/>
      <c r="TR7" s="136"/>
      <c r="TS7" s="136"/>
      <c r="TT7" s="136"/>
      <c r="TU7" s="136"/>
      <c r="TV7" s="136"/>
      <c r="TW7" s="136"/>
      <c r="TX7" s="136"/>
      <c r="TY7" s="136"/>
      <c r="TZ7" s="136"/>
      <c r="UA7" s="136"/>
      <c r="UB7" s="136"/>
      <c r="UC7" s="136"/>
      <c r="UD7" s="136"/>
      <c r="UE7" s="136"/>
      <c r="UF7" s="136"/>
      <c r="UG7" s="136"/>
      <c r="UH7" s="136"/>
      <c r="UI7" s="136"/>
      <c r="UJ7" s="136"/>
      <c r="UK7" s="136"/>
      <c r="UL7" s="136"/>
      <c r="UM7" s="136"/>
      <c r="UN7" s="136"/>
      <c r="UO7" s="136"/>
      <c r="UP7" s="136"/>
      <c r="UQ7" s="136"/>
      <c r="UR7" s="136"/>
      <c r="US7" s="136"/>
      <c r="UT7" s="136"/>
      <c r="UU7" s="136"/>
      <c r="UV7" s="136"/>
      <c r="UW7" s="136"/>
      <c r="UX7" s="136"/>
      <c r="UY7" s="136"/>
      <c r="UZ7" s="136"/>
      <c r="VA7" s="136"/>
      <c r="VB7" s="136"/>
      <c r="VC7" s="136"/>
      <c r="VD7" s="136"/>
      <c r="VE7" s="136"/>
      <c r="VF7" s="136"/>
      <c r="VG7" s="136"/>
      <c r="VH7" s="136"/>
      <c r="VI7" s="136"/>
      <c r="VJ7" s="136"/>
      <c r="VK7" s="136"/>
      <c r="VL7" s="136"/>
      <c r="VM7" s="136"/>
      <c r="VN7" s="136"/>
      <c r="VO7" s="136"/>
      <c r="VP7" s="136"/>
      <c r="VQ7" s="136"/>
      <c r="VR7" s="136"/>
      <c r="VS7" s="136"/>
      <c r="VT7" s="136"/>
      <c r="VU7" s="136"/>
      <c r="VV7" s="136"/>
      <c r="VW7" s="136"/>
      <c r="VX7" s="136"/>
      <c r="VY7" s="136"/>
      <c r="VZ7" s="136"/>
      <c r="WA7" s="136"/>
      <c r="WB7" s="136"/>
      <c r="WC7" s="136"/>
      <c r="WD7" s="136"/>
      <c r="WE7" s="136"/>
      <c r="WF7" s="136"/>
      <c r="WG7" s="136"/>
      <c r="WH7" s="136"/>
      <c r="WI7" s="136"/>
      <c r="WJ7" s="136"/>
      <c r="WK7" s="136"/>
      <c r="WL7" s="136"/>
      <c r="WM7" s="136"/>
      <c r="WN7" s="136"/>
      <c r="WO7" s="136"/>
      <c r="WP7" s="136"/>
      <c r="WQ7" s="136"/>
      <c r="WR7" s="136"/>
      <c r="WS7" s="136"/>
      <c r="WT7" s="136"/>
      <c r="WU7" s="136"/>
      <c r="WV7" s="136"/>
      <c r="WW7" s="136"/>
      <c r="WX7" s="136"/>
      <c r="WY7" s="136"/>
      <c r="WZ7" s="136"/>
      <c r="XA7" s="136"/>
      <c r="XB7" s="136"/>
      <c r="XC7" s="136"/>
      <c r="XD7" s="136"/>
      <c r="XE7" s="136"/>
      <c r="XF7" s="136"/>
      <c r="XG7" s="136"/>
      <c r="XH7" s="136"/>
      <c r="XI7" s="136"/>
      <c r="XJ7" s="136"/>
      <c r="XK7" s="136"/>
      <c r="XL7" s="136"/>
      <c r="XM7" s="136"/>
      <c r="XN7" s="136"/>
      <c r="XO7" s="136"/>
      <c r="XP7" s="136"/>
      <c r="XQ7" s="136"/>
      <c r="XR7" s="136"/>
      <c r="XS7" s="136"/>
      <c r="XT7" s="136"/>
      <c r="XU7" s="136"/>
      <c r="XV7" s="136"/>
      <c r="XW7" s="136"/>
      <c r="XX7" s="136"/>
      <c r="XY7" s="136"/>
      <c r="XZ7" s="136"/>
      <c r="YA7" s="136"/>
      <c r="YB7" s="136"/>
      <c r="YC7" s="136"/>
      <c r="YD7" s="136"/>
      <c r="YE7" s="136"/>
      <c r="YF7" s="136"/>
      <c r="YG7" s="136"/>
      <c r="YH7" s="136"/>
      <c r="YI7" s="136"/>
      <c r="YJ7" s="136"/>
      <c r="YK7" s="136"/>
      <c r="YL7" s="136"/>
      <c r="YM7" s="136"/>
      <c r="YN7" s="136"/>
      <c r="YO7" s="136"/>
      <c r="YP7" s="136"/>
      <c r="YQ7" s="136"/>
      <c r="YR7" s="136"/>
      <c r="YS7" s="136"/>
      <c r="YT7" s="136"/>
      <c r="YU7" s="136"/>
      <c r="YV7" s="136"/>
      <c r="YW7" s="136"/>
      <c r="YX7" s="136"/>
      <c r="YY7" s="136"/>
      <c r="YZ7" s="136"/>
      <c r="ZA7" s="136"/>
      <c r="ZB7" s="136"/>
      <c r="ZC7" s="136"/>
      <c r="ZD7" s="136"/>
      <c r="ZE7" s="136"/>
      <c r="ZF7" s="136"/>
      <c r="ZG7" s="136"/>
      <c r="ZH7" s="136"/>
      <c r="ZI7" s="136"/>
      <c r="ZJ7" s="136"/>
      <c r="ZK7" s="136"/>
      <c r="ZL7" s="136"/>
      <c r="ZM7" s="136"/>
      <c r="ZN7" s="136"/>
      <c r="ZO7" s="136"/>
      <c r="ZP7" s="136"/>
      <c r="ZQ7" s="136"/>
      <c r="ZR7" s="136"/>
      <c r="ZS7" s="136"/>
      <c r="ZT7" s="136"/>
      <c r="ZU7" s="136"/>
      <c r="ZV7" s="136"/>
      <c r="ZW7" s="136"/>
      <c r="ZX7" s="136"/>
      <c r="ZY7" s="136"/>
      <c r="ZZ7" s="136"/>
      <c r="AAA7" s="136"/>
      <c r="AAB7" s="136"/>
      <c r="AAC7" s="136"/>
      <c r="AAD7" s="136"/>
      <c r="AAE7" s="136"/>
      <c r="AAF7" s="136"/>
      <c r="AAG7" s="136"/>
      <c r="AAH7" s="136"/>
      <c r="AAI7" s="136"/>
      <c r="AAJ7" s="136"/>
      <c r="AAK7" s="136"/>
      <c r="AAL7" s="136"/>
      <c r="AAM7" s="136"/>
      <c r="AAN7" s="136"/>
      <c r="AAO7" s="136"/>
      <c r="AAP7" s="136"/>
      <c r="AAQ7" s="136"/>
      <c r="AAR7" s="136"/>
      <c r="AAS7" s="136"/>
      <c r="AAT7" s="136"/>
      <c r="AAU7" s="136"/>
      <c r="AAV7" s="136"/>
      <c r="AAW7" s="136"/>
      <c r="AAX7" s="136"/>
      <c r="AAY7" s="136"/>
      <c r="AAZ7" s="136"/>
      <c r="ABA7" s="136"/>
      <c r="ABB7" s="136"/>
      <c r="ABC7" s="136"/>
      <c r="ABD7" s="136"/>
      <c r="ABE7" s="136"/>
      <c r="ABF7" s="136"/>
      <c r="ABG7" s="136"/>
      <c r="ABH7" s="136"/>
      <c r="ABI7" s="136"/>
      <c r="ABJ7" s="136"/>
      <c r="ABK7" s="136"/>
      <c r="ABL7" s="136"/>
      <c r="ABM7" s="136"/>
      <c r="ABN7" s="136"/>
      <c r="ABO7" s="136"/>
      <c r="ABP7" s="136"/>
      <c r="ABQ7" s="136"/>
      <c r="ABR7" s="136"/>
      <c r="ABS7" s="136"/>
      <c r="ABT7" s="136"/>
      <c r="ABU7" s="136"/>
      <c r="ABV7" s="136"/>
      <c r="ABW7" s="136"/>
      <c r="ABX7" s="136"/>
      <c r="ABY7" s="136"/>
      <c r="ABZ7" s="136"/>
      <c r="ACA7" s="136"/>
      <c r="ACB7" s="136"/>
      <c r="ACC7" s="136"/>
      <c r="ACD7" s="136"/>
      <c r="ACE7" s="136"/>
      <c r="ACF7" s="136"/>
      <c r="ACG7" s="136"/>
      <c r="ACH7" s="136"/>
      <c r="ACI7" s="136"/>
      <c r="ACJ7" s="136"/>
      <c r="ACK7" s="136"/>
      <c r="ACL7" s="136"/>
      <c r="ACM7" s="136"/>
      <c r="ACN7" s="136"/>
      <c r="ACO7" s="136"/>
      <c r="ACP7" s="136"/>
      <c r="ACQ7" s="136"/>
      <c r="ACR7" s="136"/>
      <c r="ACS7" s="136"/>
      <c r="ACT7" s="136"/>
      <c r="ACU7" s="136"/>
      <c r="ACV7" s="136"/>
      <c r="ACW7" s="136"/>
      <c r="ACX7" s="136"/>
      <c r="ACY7" s="136"/>
      <c r="ACZ7" s="136"/>
      <c r="ADA7" s="136"/>
      <c r="ADB7" s="136"/>
      <c r="ADC7" s="136"/>
      <c r="ADD7" s="136"/>
      <c r="ADE7" s="136"/>
      <c r="ADF7" s="136"/>
      <c r="ADG7" s="136"/>
      <c r="ADH7" s="136"/>
      <c r="ADI7" s="136"/>
      <c r="ADJ7" s="136"/>
      <c r="ADK7" s="136"/>
      <c r="ADL7" s="136"/>
      <c r="ADM7" s="136"/>
      <c r="ADN7" s="136"/>
      <c r="ADO7" s="136"/>
      <c r="ADP7" s="136"/>
      <c r="ADQ7" s="136"/>
      <c r="ADR7" s="136"/>
      <c r="ADS7" s="136"/>
      <c r="ADT7" s="136"/>
      <c r="ADU7" s="136"/>
      <c r="ADV7" s="136"/>
      <c r="ADW7" s="136"/>
      <c r="ADX7" s="136"/>
      <c r="ADY7" s="136"/>
      <c r="ADZ7" s="136"/>
      <c r="AEA7" s="136"/>
      <c r="AEB7" s="136"/>
      <c r="AEC7" s="136"/>
      <c r="AED7" s="136"/>
      <c r="AEE7" s="136"/>
      <c r="AEF7" s="136"/>
      <c r="AEG7" s="136"/>
      <c r="AEH7" s="136"/>
      <c r="AEI7" s="136"/>
      <c r="AEJ7" s="136"/>
      <c r="AEK7" s="136"/>
      <c r="AEL7" s="136"/>
      <c r="AEM7" s="136"/>
      <c r="AEN7" s="136"/>
      <c r="AEO7" s="136"/>
      <c r="AEP7" s="136"/>
      <c r="AEQ7" s="136"/>
      <c r="AER7" s="136"/>
      <c r="AES7" s="136"/>
      <c r="AET7" s="136"/>
      <c r="AEU7" s="136"/>
      <c r="AEV7" s="136"/>
      <c r="AEW7" s="136"/>
      <c r="AEX7" s="136"/>
      <c r="AEY7" s="136"/>
      <c r="AEZ7" s="136"/>
      <c r="AFA7" s="136"/>
      <c r="AFB7" s="136"/>
      <c r="AFC7" s="136"/>
      <c r="AFD7" s="136"/>
      <c r="AFE7" s="136"/>
      <c r="AFF7" s="136"/>
      <c r="AFG7" s="136"/>
      <c r="AFH7" s="136"/>
      <c r="AFI7" s="136"/>
      <c r="AFJ7" s="136"/>
      <c r="AFK7" s="136"/>
      <c r="AFL7" s="136"/>
      <c r="AFM7" s="136"/>
      <c r="AFN7" s="136"/>
      <c r="AFO7" s="136"/>
      <c r="AFP7" s="136"/>
      <c r="AFQ7" s="136"/>
      <c r="AFR7" s="136"/>
      <c r="AFS7" s="136"/>
      <c r="AFT7" s="136"/>
      <c r="AFU7" s="136"/>
      <c r="AFV7" s="136"/>
      <c r="AFW7" s="136"/>
      <c r="AFX7" s="136"/>
      <c r="AFY7" s="136"/>
      <c r="AFZ7" s="136"/>
      <c r="AGA7" s="136"/>
      <c r="AGB7" s="136"/>
      <c r="AGC7" s="136"/>
      <c r="AGD7" s="136"/>
      <c r="AGE7" s="136"/>
      <c r="AGF7" s="136"/>
      <c r="AGG7" s="136"/>
      <c r="AGH7" s="136"/>
      <c r="AGI7" s="136"/>
      <c r="AGJ7" s="136"/>
      <c r="AGK7" s="136"/>
      <c r="AGL7" s="136"/>
      <c r="AGM7" s="136"/>
      <c r="AGN7" s="136"/>
      <c r="AGO7" s="136"/>
      <c r="AGP7" s="136"/>
      <c r="AGQ7" s="136"/>
      <c r="AGR7" s="136"/>
      <c r="AGS7" s="136"/>
      <c r="AGT7" s="136"/>
      <c r="AGU7" s="136"/>
      <c r="AGV7" s="136"/>
      <c r="AGW7" s="136"/>
      <c r="AGX7" s="136"/>
      <c r="AGY7" s="136"/>
      <c r="AGZ7" s="136"/>
      <c r="AHA7" s="136"/>
      <c r="AHB7" s="136"/>
      <c r="AHC7" s="136"/>
      <c r="AHD7" s="136"/>
      <c r="AHE7" s="136"/>
      <c r="AHF7" s="136"/>
      <c r="AHG7" s="136"/>
      <c r="AHH7" s="136"/>
      <c r="AHI7" s="136"/>
      <c r="AHJ7" s="136"/>
      <c r="AHK7" s="136"/>
      <c r="AHL7" s="136"/>
      <c r="AHM7" s="136"/>
      <c r="AHN7" s="136"/>
      <c r="AHO7" s="136"/>
      <c r="AHP7" s="136"/>
      <c r="AHQ7" s="136"/>
      <c r="AHR7" s="136"/>
      <c r="AHS7" s="136"/>
      <c r="AHT7" s="136"/>
      <c r="AHU7" s="136"/>
      <c r="AHV7" s="136"/>
      <c r="AHW7" s="136"/>
      <c r="AHX7" s="136"/>
      <c r="AHY7" s="136"/>
      <c r="AHZ7" s="136"/>
      <c r="AIA7" s="136"/>
      <c r="AIB7" s="136"/>
      <c r="AIC7" s="136"/>
      <c r="AID7" s="136"/>
      <c r="AIE7" s="136"/>
      <c r="AIF7" s="136"/>
      <c r="AIG7" s="136"/>
      <c r="AIH7" s="136"/>
      <c r="AII7" s="136"/>
      <c r="AIJ7" s="136"/>
      <c r="AIK7" s="136"/>
      <c r="AIL7" s="136"/>
      <c r="AIM7" s="136"/>
      <c r="AIN7" s="136"/>
      <c r="AIO7" s="136"/>
      <c r="AIP7" s="136"/>
      <c r="AIQ7" s="136"/>
      <c r="AIR7" s="136"/>
      <c r="AIS7" s="136"/>
      <c r="AIT7" s="136"/>
      <c r="AIU7" s="136"/>
      <c r="AIV7" s="136"/>
      <c r="AIW7" s="136"/>
      <c r="AIX7" s="136"/>
      <c r="AIY7" s="136"/>
      <c r="AIZ7" s="136"/>
      <c r="AJA7" s="136"/>
      <c r="AJB7" s="136"/>
      <c r="AJC7" s="136"/>
      <c r="AJD7" s="136"/>
      <c r="AJE7" s="136"/>
      <c r="AJF7" s="136"/>
      <c r="AJG7" s="136"/>
      <c r="AJH7" s="136"/>
      <c r="AJI7" s="136"/>
      <c r="AJJ7" s="136"/>
      <c r="AJK7" s="136"/>
      <c r="AJL7" s="136"/>
      <c r="AJM7" s="136"/>
      <c r="AJN7" s="136"/>
      <c r="AJO7" s="136"/>
      <c r="AJP7" s="136"/>
      <c r="AJQ7" s="136"/>
      <c r="AJR7" s="136"/>
      <c r="AJS7" s="136"/>
      <c r="AJT7" s="136"/>
      <c r="AJU7" s="136"/>
      <c r="AJV7" s="136"/>
      <c r="AJW7" s="136"/>
      <c r="AJX7" s="136"/>
      <c r="AJY7" s="136"/>
      <c r="AJZ7" s="136"/>
      <c r="AKA7" s="136"/>
      <c r="AKB7" s="136"/>
      <c r="AKC7" s="136"/>
      <c r="AKD7" s="136"/>
      <c r="AKE7" s="136"/>
      <c r="AKF7" s="136"/>
      <c r="AKG7" s="136"/>
      <c r="AKH7" s="136"/>
      <c r="AKI7" s="136"/>
      <c r="AKJ7" s="136"/>
      <c r="AKK7" s="136"/>
      <c r="AKL7" s="136"/>
      <c r="AKM7" s="136"/>
      <c r="AKN7" s="136"/>
      <c r="AKO7" s="136"/>
      <c r="AKP7" s="136"/>
      <c r="AKQ7" s="136"/>
      <c r="AKR7" s="136"/>
      <c r="AKS7" s="136"/>
      <c r="AKT7" s="136"/>
      <c r="AKU7" s="136"/>
      <c r="AKV7" s="136"/>
      <c r="AKW7" s="136"/>
      <c r="AKX7" s="136"/>
      <c r="AKY7" s="136"/>
      <c r="AKZ7" s="136"/>
      <c r="ALA7" s="136"/>
      <c r="ALB7" s="136"/>
      <c r="ALC7" s="136"/>
      <c r="ALD7" s="136"/>
      <c r="ALE7" s="136"/>
      <c r="ALF7" s="136"/>
      <c r="ALG7" s="136"/>
      <c r="ALH7" s="136"/>
      <c r="ALI7" s="136"/>
      <c r="ALJ7" s="136"/>
      <c r="ALK7" s="136"/>
      <c r="ALL7" s="136"/>
      <c r="ALM7" s="136"/>
      <c r="ALN7" s="136"/>
      <c r="ALO7" s="136"/>
      <c r="ALP7" s="136"/>
      <c r="ALQ7" s="136"/>
      <c r="ALR7" s="136"/>
      <c r="ALS7" s="136"/>
      <c r="ALT7" s="136"/>
      <c r="ALU7" s="136"/>
      <c r="ALV7" s="136"/>
      <c r="ALW7" s="136"/>
      <c r="ALX7" s="136"/>
      <c r="ALY7" s="136"/>
      <c r="ALZ7" s="136"/>
      <c r="AMA7" s="136"/>
      <c r="AMB7" s="136"/>
      <c r="AMC7" s="136"/>
      <c r="AMD7" s="136"/>
      <c r="AME7" s="136"/>
      <c r="AMF7" s="136"/>
      <c r="AMG7" s="136"/>
      <c r="AMH7" s="136"/>
      <c r="AMI7" s="136"/>
    </row>
    <row r="8" spans="1:1023" s="109" customFormat="1" ht="20.100000000000001" customHeight="1" x14ac:dyDescent="0.2">
      <c r="A8" s="329" t="str">
        <f>'PLANILHA ORÇAMENTARIA'!A8:D8</f>
        <v>OBRA: REFORMA E.M. JOSÉ MIGUEL MUAHAD</v>
      </c>
      <c r="B8" s="330"/>
      <c r="C8" s="330"/>
      <c r="D8" s="528"/>
      <c r="E8" s="112" t="s">
        <v>1</v>
      </c>
      <c r="F8" s="113">
        <v>1</v>
      </c>
      <c r="G8" s="114"/>
      <c r="H8" s="115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  <c r="AIJ8" s="117"/>
      <c r="AIK8" s="117"/>
      <c r="AIL8" s="117"/>
      <c r="AIM8" s="117"/>
      <c r="AIN8" s="117"/>
      <c r="AIO8" s="117"/>
      <c r="AIP8" s="117"/>
      <c r="AIQ8" s="117"/>
      <c r="AIR8" s="117"/>
      <c r="AIS8" s="117"/>
      <c r="AIT8" s="117"/>
      <c r="AIU8" s="117"/>
      <c r="AIV8" s="117"/>
      <c r="AIW8" s="117"/>
      <c r="AIX8" s="117"/>
      <c r="AIY8" s="117"/>
      <c r="AIZ8" s="117"/>
      <c r="AJA8" s="117"/>
      <c r="AJB8" s="117"/>
      <c r="AJC8" s="117"/>
      <c r="AJD8" s="117"/>
      <c r="AJE8" s="117"/>
      <c r="AJF8" s="117"/>
      <c r="AJG8" s="117"/>
      <c r="AJH8" s="117"/>
      <c r="AJI8" s="117"/>
      <c r="AJJ8" s="117"/>
      <c r="AJK8" s="117"/>
      <c r="AJL8" s="117"/>
      <c r="AJM8" s="117"/>
      <c r="AJN8" s="117"/>
      <c r="AJO8" s="117"/>
      <c r="AJP8" s="117"/>
      <c r="AJQ8" s="117"/>
      <c r="AJR8" s="117"/>
      <c r="AJS8" s="117"/>
      <c r="AJT8" s="117"/>
      <c r="AJU8" s="117"/>
      <c r="AJV8" s="117"/>
      <c r="AJW8" s="117"/>
      <c r="AJX8" s="117"/>
      <c r="AJY8" s="117"/>
      <c r="AJZ8" s="117"/>
      <c r="AKA8" s="117"/>
      <c r="AKB8" s="117"/>
      <c r="AKC8" s="117"/>
      <c r="AKD8" s="117"/>
      <c r="AKE8" s="117"/>
      <c r="AKF8" s="117"/>
      <c r="AKG8" s="117"/>
      <c r="AKH8" s="117"/>
      <c r="AKI8" s="117"/>
      <c r="AKJ8" s="117"/>
      <c r="AKK8" s="117"/>
      <c r="AKL8" s="117"/>
      <c r="AKM8" s="117"/>
      <c r="AKN8" s="117"/>
      <c r="AKO8" s="117"/>
      <c r="AKP8" s="117"/>
      <c r="AKQ8" s="117"/>
      <c r="AKR8" s="117"/>
      <c r="AKS8" s="117"/>
      <c r="AKT8" s="117"/>
      <c r="AKU8" s="117"/>
      <c r="AKV8" s="117"/>
      <c r="AKW8" s="117"/>
      <c r="AKX8" s="117"/>
      <c r="AKY8" s="117"/>
      <c r="AKZ8" s="117"/>
      <c r="ALA8" s="117"/>
      <c r="ALB8" s="117"/>
      <c r="ALC8" s="117"/>
      <c r="ALD8" s="117"/>
      <c r="ALE8" s="117"/>
      <c r="ALF8" s="117"/>
      <c r="ALG8" s="117"/>
      <c r="ALH8" s="117"/>
      <c r="ALI8" s="117"/>
      <c r="ALJ8" s="117"/>
      <c r="ALK8" s="117"/>
      <c r="ALL8" s="117"/>
      <c r="ALM8" s="117"/>
      <c r="ALN8" s="117"/>
      <c r="ALO8" s="117"/>
      <c r="ALP8" s="117"/>
      <c r="ALQ8" s="117"/>
      <c r="ALR8" s="117"/>
      <c r="ALS8" s="117"/>
      <c r="ALT8" s="117"/>
      <c r="ALU8" s="117"/>
      <c r="ALV8" s="117"/>
      <c r="ALW8" s="117"/>
      <c r="ALX8" s="117"/>
      <c r="ALY8" s="117"/>
      <c r="ALZ8" s="117"/>
      <c r="AMA8" s="117"/>
      <c r="AMB8" s="117"/>
      <c r="AMC8" s="117"/>
      <c r="AMD8" s="117"/>
      <c r="AME8" s="117"/>
      <c r="AMF8" s="117"/>
      <c r="AMG8" s="117"/>
      <c r="AMH8" s="117"/>
      <c r="AMI8" s="117"/>
    </row>
    <row r="9" spans="1:1023" s="109" customFormat="1" ht="20.100000000000001" customHeight="1" x14ac:dyDescent="0.2">
      <c r="A9" s="329" t="str">
        <f>'PLANILHA ORÇAMENTARIA'!A9:G9</f>
        <v>ENDEREÇO: PRAÇA PREFEITO PAULO CARVALHO, 100 - BARRA - MURIAÉ/MG</v>
      </c>
      <c r="B9" s="330"/>
      <c r="C9" s="330"/>
      <c r="D9" s="330"/>
      <c r="E9" s="330"/>
      <c r="F9" s="330"/>
      <c r="G9" s="133" t="s">
        <v>208</v>
      </c>
      <c r="H9" s="168">
        <f>'PLANILHA ORÇAMENTARIA'!I9</f>
        <v>44053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117"/>
      <c r="RG9" s="117"/>
      <c r="RH9" s="117"/>
      <c r="RI9" s="117"/>
      <c r="RJ9" s="117"/>
      <c r="RK9" s="117"/>
      <c r="RL9" s="117"/>
      <c r="RM9" s="117"/>
      <c r="RN9" s="117"/>
      <c r="RO9" s="117"/>
      <c r="RP9" s="117"/>
      <c r="RQ9" s="117"/>
      <c r="RR9" s="117"/>
      <c r="RS9" s="117"/>
      <c r="RT9" s="117"/>
      <c r="RU9" s="117"/>
      <c r="RV9" s="117"/>
      <c r="RW9" s="117"/>
      <c r="RX9" s="117"/>
      <c r="RY9" s="117"/>
      <c r="RZ9" s="117"/>
      <c r="SA9" s="117"/>
      <c r="SB9" s="117"/>
      <c r="SC9" s="117"/>
      <c r="SD9" s="117"/>
      <c r="SE9" s="117"/>
      <c r="SF9" s="117"/>
      <c r="SG9" s="117"/>
      <c r="SH9" s="117"/>
      <c r="SI9" s="117"/>
      <c r="SJ9" s="117"/>
      <c r="SK9" s="117"/>
      <c r="SL9" s="117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117"/>
      <c r="UD9" s="117"/>
      <c r="UE9" s="117"/>
      <c r="UF9" s="117"/>
      <c r="UG9" s="117"/>
      <c r="UH9" s="117"/>
      <c r="UI9" s="117"/>
      <c r="UJ9" s="117"/>
      <c r="UK9" s="117"/>
      <c r="UL9" s="117"/>
      <c r="UM9" s="117"/>
      <c r="UN9" s="117"/>
      <c r="UO9" s="117"/>
      <c r="UP9" s="117"/>
      <c r="UQ9" s="117"/>
      <c r="UR9" s="117"/>
      <c r="US9" s="117"/>
      <c r="UT9" s="117"/>
      <c r="UU9" s="117"/>
      <c r="UV9" s="117"/>
      <c r="UW9" s="117"/>
      <c r="UX9" s="117"/>
      <c r="UY9" s="117"/>
      <c r="UZ9" s="117"/>
      <c r="VA9" s="117"/>
      <c r="VB9" s="117"/>
      <c r="VC9" s="117"/>
      <c r="VD9" s="117"/>
      <c r="VE9" s="117"/>
      <c r="VF9" s="117"/>
      <c r="VG9" s="117"/>
      <c r="VH9" s="117"/>
      <c r="VI9" s="117"/>
      <c r="VJ9" s="117"/>
      <c r="VK9" s="117"/>
      <c r="VL9" s="117"/>
      <c r="VM9" s="117"/>
      <c r="VN9" s="117"/>
      <c r="VO9" s="117"/>
      <c r="VP9" s="117"/>
      <c r="VQ9" s="117"/>
      <c r="VR9" s="117"/>
      <c r="VS9" s="117"/>
      <c r="VT9" s="117"/>
      <c r="VU9" s="117"/>
      <c r="VV9" s="117"/>
      <c r="VW9" s="117"/>
      <c r="VX9" s="117"/>
      <c r="VY9" s="117"/>
      <c r="VZ9" s="117"/>
      <c r="WA9" s="117"/>
      <c r="WB9" s="117"/>
      <c r="WC9" s="117"/>
      <c r="WD9" s="117"/>
      <c r="WE9" s="117"/>
      <c r="WF9" s="117"/>
      <c r="WG9" s="117"/>
      <c r="WH9" s="117"/>
      <c r="WI9" s="117"/>
      <c r="WJ9" s="117"/>
      <c r="WK9" s="117"/>
      <c r="WL9" s="117"/>
      <c r="WM9" s="117"/>
      <c r="WN9" s="117"/>
      <c r="WO9" s="117"/>
      <c r="WP9" s="117"/>
      <c r="WQ9" s="117"/>
      <c r="WR9" s="117"/>
      <c r="WS9" s="117"/>
      <c r="WT9" s="117"/>
      <c r="WU9" s="117"/>
      <c r="WV9" s="117"/>
      <c r="WW9" s="117"/>
      <c r="WX9" s="117"/>
      <c r="WY9" s="117"/>
      <c r="WZ9" s="117"/>
      <c r="XA9" s="117"/>
      <c r="XB9" s="117"/>
      <c r="XC9" s="117"/>
      <c r="XD9" s="117"/>
      <c r="XE9" s="117"/>
      <c r="XF9" s="117"/>
      <c r="XG9" s="117"/>
      <c r="XH9" s="117"/>
      <c r="XI9" s="117"/>
      <c r="XJ9" s="117"/>
      <c r="XK9" s="117"/>
      <c r="XL9" s="117"/>
      <c r="XM9" s="117"/>
      <c r="XN9" s="117"/>
      <c r="XO9" s="117"/>
      <c r="XP9" s="117"/>
      <c r="XQ9" s="117"/>
      <c r="XR9" s="117"/>
      <c r="XS9" s="117"/>
      <c r="XT9" s="117"/>
      <c r="XU9" s="117"/>
      <c r="XV9" s="117"/>
      <c r="XW9" s="117"/>
      <c r="XX9" s="117"/>
      <c r="XY9" s="117"/>
      <c r="XZ9" s="117"/>
      <c r="YA9" s="117"/>
      <c r="YB9" s="117"/>
      <c r="YC9" s="117"/>
      <c r="YD9" s="117"/>
      <c r="YE9" s="117"/>
      <c r="YF9" s="117"/>
      <c r="YG9" s="117"/>
      <c r="YH9" s="117"/>
      <c r="YI9" s="117"/>
      <c r="YJ9" s="117"/>
      <c r="YK9" s="117"/>
      <c r="YL9" s="117"/>
      <c r="YM9" s="117"/>
      <c r="YN9" s="117"/>
      <c r="YO9" s="117"/>
      <c r="YP9" s="117"/>
      <c r="YQ9" s="117"/>
      <c r="YR9" s="117"/>
      <c r="YS9" s="117"/>
      <c r="YT9" s="117"/>
      <c r="YU9" s="117"/>
      <c r="YV9" s="117"/>
      <c r="YW9" s="117"/>
      <c r="YX9" s="117"/>
      <c r="YY9" s="117"/>
      <c r="YZ9" s="117"/>
      <c r="ZA9" s="117"/>
      <c r="ZB9" s="117"/>
      <c r="ZC9" s="117"/>
      <c r="ZD9" s="117"/>
      <c r="ZE9" s="117"/>
      <c r="ZF9" s="117"/>
      <c r="ZG9" s="117"/>
      <c r="ZH9" s="117"/>
      <c r="ZI9" s="117"/>
      <c r="ZJ9" s="117"/>
      <c r="ZK9" s="117"/>
      <c r="ZL9" s="117"/>
      <c r="ZM9" s="117"/>
      <c r="ZN9" s="117"/>
      <c r="ZO9" s="117"/>
      <c r="ZP9" s="117"/>
      <c r="ZQ9" s="117"/>
      <c r="ZR9" s="117"/>
      <c r="ZS9" s="117"/>
      <c r="ZT9" s="117"/>
      <c r="ZU9" s="117"/>
      <c r="ZV9" s="117"/>
      <c r="ZW9" s="117"/>
      <c r="ZX9" s="117"/>
      <c r="ZY9" s="117"/>
      <c r="ZZ9" s="117"/>
      <c r="AAA9" s="117"/>
      <c r="AAB9" s="117"/>
      <c r="AAC9" s="117"/>
      <c r="AAD9" s="117"/>
      <c r="AAE9" s="117"/>
      <c r="AAF9" s="117"/>
      <c r="AAG9" s="117"/>
      <c r="AAH9" s="117"/>
      <c r="AAI9" s="117"/>
      <c r="AAJ9" s="117"/>
      <c r="AAK9" s="117"/>
      <c r="AAL9" s="117"/>
      <c r="AAM9" s="117"/>
      <c r="AAN9" s="117"/>
      <c r="AAO9" s="117"/>
      <c r="AAP9" s="117"/>
      <c r="AAQ9" s="117"/>
      <c r="AAR9" s="117"/>
      <c r="AAS9" s="117"/>
      <c r="AAT9" s="117"/>
      <c r="AAU9" s="117"/>
      <c r="AAV9" s="117"/>
      <c r="AAW9" s="117"/>
      <c r="AAX9" s="117"/>
      <c r="AAY9" s="117"/>
      <c r="AAZ9" s="117"/>
      <c r="ABA9" s="117"/>
      <c r="ABB9" s="117"/>
      <c r="ABC9" s="117"/>
      <c r="ABD9" s="117"/>
      <c r="ABE9" s="117"/>
      <c r="ABF9" s="117"/>
      <c r="ABG9" s="117"/>
      <c r="ABH9" s="117"/>
      <c r="ABI9" s="117"/>
      <c r="ABJ9" s="117"/>
      <c r="ABK9" s="117"/>
      <c r="ABL9" s="117"/>
      <c r="ABM9" s="117"/>
      <c r="ABN9" s="117"/>
      <c r="ABO9" s="117"/>
      <c r="ABP9" s="117"/>
      <c r="ABQ9" s="117"/>
      <c r="ABR9" s="117"/>
      <c r="ABS9" s="117"/>
      <c r="ABT9" s="117"/>
      <c r="ABU9" s="117"/>
      <c r="ABV9" s="117"/>
      <c r="ABW9" s="117"/>
      <c r="ABX9" s="117"/>
      <c r="ABY9" s="117"/>
      <c r="ABZ9" s="117"/>
      <c r="ACA9" s="117"/>
      <c r="ACB9" s="117"/>
      <c r="ACC9" s="117"/>
      <c r="ACD9" s="117"/>
      <c r="ACE9" s="117"/>
      <c r="ACF9" s="117"/>
      <c r="ACG9" s="117"/>
      <c r="ACH9" s="117"/>
      <c r="ACI9" s="117"/>
      <c r="ACJ9" s="117"/>
      <c r="ACK9" s="117"/>
      <c r="ACL9" s="117"/>
      <c r="ACM9" s="117"/>
      <c r="ACN9" s="117"/>
      <c r="ACO9" s="117"/>
      <c r="ACP9" s="117"/>
      <c r="ACQ9" s="117"/>
      <c r="ACR9" s="117"/>
      <c r="ACS9" s="117"/>
      <c r="ACT9" s="117"/>
      <c r="ACU9" s="117"/>
      <c r="ACV9" s="117"/>
      <c r="ACW9" s="117"/>
      <c r="ACX9" s="117"/>
      <c r="ACY9" s="117"/>
      <c r="ACZ9" s="117"/>
      <c r="ADA9" s="117"/>
      <c r="ADB9" s="117"/>
      <c r="ADC9" s="117"/>
      <c r="ADD9" s="117"/>
      <c r="ADE9" s="117"/>
      <c r="ADF9" s="117"/>
      <c r="ADG9" s="117"/>
      <c r="ADH9" s="117"/>
      <c r="ADI9" s="117"/>
      <c r="ADJ9" s="117"/>
      <c r="ADK9" s="117"/>
      <c r="ADL9" s="117"/>
      <c r="ADM9" s="117"/>
      <c r="ADN9" s="117"/>
      <c r="ADO9" s="117"/>
      <c r="ADP9" s="117"/>
      <c r="ADQ9" s="117"/>
      <c r="ADR9" s="117"/>
      <c r="ADS9" s="117"/>
      <c r="ADT9" s="117"/>
      <c r="ADU9" s="117"/>
      <c r="ADV9" s="117"/>
      <c r="ADW9" s="117"/>
      <c r="ADX9" s="117"/>
      <c r="ADY9" s="117"/>
      <c r="ADZ9" s="117"/>
      <c r="AEA9" s="117"/>
      <c r="AEB9" s="117"/>
      <c r="AEC9" s="117"/>
      <c r="AED9" s="117"/>
      <c r="AEE9" s="117"/>
      <c r="AEF9" s="117"/>
      <c r="AEG9" s="117"/>
      <c r="AEH9" s="117"/>
      <c r="AEI9" s="117"/>
      <c r="AEJ9" s="117"/>
      <c r="AEK9" s="117"/>
      <c r="AEL9" s="117"/>
      <c r="AEM9" s="117"/>
      <c r="AEN9" s="117"/>
      <c r="AEO9" s="117"/>
      <c r="AEP9" s="117"/>
      <c r="AEQ9" s="117"/>
      <c r="AER9" s="117"/>
      <c r="AES9" s="117"/>
      <c r="AET9" s="117"/>
      <c r="AEU9" s="117"/>
      <c r="AEV9" s="117"/>
      <c r="AEW9" s="117"/>
      <c r="AEX9" s="117"/>
      <c r="AEY9" s="117"/>
      <c r="AEZ9" s="117"/>
      <c r="AFA9" s="117"/>
      <c r="AFB9" s="117"/>
      <c r="AFC9" s="117"/>
      <c r="AFD9" s="117"/>
      <c r="AFE9" s="117"/>
      <c r="AFF9" s="117"/>
      <c r="AFG9" s="117"/>
      <c r="AFH9" s="117"/>
      <c r="AFI9" s="117"/>
      <c r="AFJ9" s="117"/>
      <c r="AFK9" s="117"/>
      <c r="AFL9" s="117"/>
      <c r="AFM9" s="117"/>
      <c r="AFN9" s="117"/>
      <c r="AFO9" s="117"/>
      <c r="AFP9" s="117"/>
      <c r="AFQ9" s="117"/>
      <c r="AFR9" s="117"/>
      <c r="AFS9" s="117"/>
      <c r="AFT9" s="117"/>
      <c r="AFU9" s="117"/>
      <c r="AFV9" s="117"/>
      <c r="AFW9" s="117"/>
      <c r="AFX9" s="117"/>
      <c r="AFY9" s="117"/>
      <c r="AFZ9" s="117"/>
      <c r="AGA9" s="117"/>
      <c r="AGB9" s="117"/>
      <c r="AGC9" s="117"/>
      <c r="AGD9" s="117"/>
      <c r="AGE9" s="117"/>
      <c r="AGF9" s="117"/>
      <c r="AGG9" s="117"/>
      <c r="AGH9" s="117"/>
      <c r="AGI9" s="117"/>
      <c r="AGJ9" s="117"/>
      <c r="AGK9" s="117"/>
      <c r="AGL9" s="117"/>
      <c r="AGM9" s="117"/>
      <c r="AGN9" s="117"/>
      <c r="AGO9" s="117"/>
      <c r="AGP9" s="117"/>
      <c r="AGQ9" s="117"/>
      <c r="AGR9" s="117"/>
      <c r="AGS9" s="117"/>
      <c r="AGT9" s="117"/>
      <c r="AGU9" s="117"/>
      <c r="AGV9" s="117"/>
      <c r="AGW9" s="117"/>
      <c r="AGX9" s="117"/>
      <c r="AGY9" s="117"/>
      <c r="AGZ9" s="117"/>
      <c r="AHA9" s="117"/>
      <c r="AHB9" s="117"/>
      <c r="AHC9" s="117"/>
      <c r="AHD9" s="117"/>
      <c r="AHE9" s="117"/>
      <c r="AHF9" s="117"/>
      <c r="AHG9" s="117"/>
      <c r="AHH9" s="117"/>
      <c r="AHI9" s="117"/>
      <c r="AHJ9" s="117"/>
      <c r="AHK9" s="117"/>
      <c r="AHL9" s="117"/>
      <c r="AHM9" s="117"/>
      <c r="AHN9" s="117"/>
      <c r="AHO9" s="117"/>
      <c r="AHP9" s="117"/>
      <c r="AHQ9" s="117"/>
      <c r="AHR9" s="117"/>
      <c r="AHS9" s="117"/>
      <c r="AHT9" s="117"/>
      <c r="AHU9" s="117"/>
      <c r="AHV9" s="117"/>
      <c r="AHW9" s="117"/>
      <c r="AHX9" s="117"/>
      <c r="AHY9" s="117"/>
      <c r="AHZ9" s="117"/>
      <c r="AIA9" s="117"/>
      <c r="AIB9" s="117"/>
      <c r="AIC9" s="117"/>
      <c r="AID9" s="117"/>
      <c r="AIE9" s="117"/>
      <c r="AIF9" s="117"/>
      <c r="AIG9" s="117"/>
      <c r="AIH9" s="117"/>
      <c r="AII9" s="117"/>
      <c r="AIJ9" s="117"/>
      <c r="AIK9" s="117"/>
      <c r="AIL9" s="117"/>
      <c r="AIM9" s="117"/>
      <c r="AIN9" s="117"/>
      <c r="AIO9" s="117"/>
      <c r="AIP9" s="117"/>
      <c r="AIQ9" s="117"/>
      <c r="AIR9" s="117"/>
      <c r="AIS9" s="117"/>
      <c r="AIT9" s="117"/>
      <c r="AIU9" s="117"/>
      <c r="AIV9" s="117"/>
      <c r="AIW9" s="117"/>
      <c r="AIX9" s="117"/>
      <c r="AIY9" s="117"/>
      <c r="AIZ9" s="117"/>
      <c r="AJA9" s="117"/>
      <c r="AJB9" s="117"/>
      <c r="AJC9" s="117"/>
      <c r="AJD9" s="117"/>
      <c r="AJE9" s="117"/>
      <c r="AJF9" s="117"/>
      <c r="AJG9" s="117"/>
      <c r="AJH9" s="117"/>
      <c r="AJI9" s="117"/>
      <c r="AJJ9" s="117"/>
      <c r="AJK9" s="117"/>
      <c r="AJL9" s="117"/>
      <c r="AJM9" s="117"/>
      <c r="AJN9" s="117"/>
      <c r="AJO9" s="117"/>
      <c r="AJP9" s="117"/>
      <c r="AJQ9" s="117"/>
      <c r="AJR9" s="117"/>
      <c r="AJS9" s="117"/>
      <c r="AJT9" s="117"/>
      <c r="AJU9" s="117"/>
      <c r="AJV9" s="117"/>
      <c r="AJW9" s="117"/>
      <c r="AJX9" s="117"/>
      <c r="AJY9" s="117"/>
      <c r="AJZ9" s="117"/>
      <c r="AKA9" s="117"/>
      <c r="AKB9" s="117"/>
      <c r="AKC9" s="117"/>
      <c r="AKD9" s="117"/>
      <c r="AKE9" s="117"/>
      <c r="AKF9" s="117"/>
      <c r="AKG9" s="117"/>
      <c r="AKH9" s="117"/>
      <c r="AKI9" s="117"/>
      <c r="AKJ9" s="117"/>
      <c r="AKK9" s="117"/>
      <c r="AKL9" s="117"/>
      <c r="AKM9" s="117"/>
      <c r="AKN9" s="117"/>
      <c r="AKO9" s="117"/>
      <c r="AKP9" s="117"/>
      <c r="AKQ9" s="117"/>
      <c r="AKR9" s="117"/>
      <c r="AKS9" s="117"/>
      <c r="AKT9" s="117"/>
      <c r="AKU9" s="117"/>
      <c r="AKV9" s="117"/>
      <c r="AKW9" s="117"/>
      <c r="AKX9" s="117"/>
      <c r="AKY9" s="117"/>
      <c r="AKZ9" s="117"/>
      <c r="ALA9" s="117"/>
      <c r="ALB9" s="117"/>
      <c r="ALC9" s="117"/>
      <c r="ALD9" s="117"/>
      <c r="ALE9" s="117"/>
      <c r="ALF9" s="117"/>
      <c r="ALG9" s="117"/>
      <c r="ALH9" s="117"/>
      <c r="ALI9" s="117"/>
      <c r="ALJ9" s="117"/>
      <c r="ALK9" s="117"/>
      <c r="ALL9" s="117"/>
      <c r="ALM9" s="117"/>
      <c r="ALN9" s="117"/>
      <c r="ALO9" s="117"/>
      <c r="ALP9" s="117"/>
      <c r="ALQ9" s="117"/>
      <c r="ALR9" s="117"/>
      <c r="ALS9" s="117"/>
      <c r="ALT9" s="117"/>
      <c r="ALU9" s="117"/>
      <c r="ALV9" s="117"/>
      <c r="ALW9" s="117"/>
      <c r="ALX9" s="117"/>
      <c r="ALY9" s="117"/>
      <c r="ALZ9" s="117"/>
      <c r="AMA9" s="117"/>
      <c r="AMB9" s="117"/>
      <c r="AMC9" s="117"/>
      <c r="AMD9" s="117"/>
      <c r="AME9" s="117"/>
      <c r="AMF9" s="117"/>
      <c r="AMG9" s="117"/>
      <c r="AMH9" s="117"/>
      <c r="AMI9" s="117"/>
    </row>
    <row r="10" spans="1:1023" s="109" customFormat="1" ht="20.100000000000001" customHeight="1" x14ac:dyDescent="0.2">
      <c r="A10" s="359" t="str">
        <f>'PLANILHA ORÇAMENTARIA'!A10:G10</f>
        <v>BASE DE PREÇO:  SETOP JAN/2020 - SINAPI JUN/2020 - ORSE MAI/2020 - SUDECAP FEV/2020 - SEINFRA TAB 026.1</v>
      </c>
      <c r="B10" s="360"/>
      <c r="C10" s="360"/>
      <c r="D10" s="360"/>
      <c r="E10" s="360"/>
      <c r="F10" s="360"/>
      <c r="G10" s="110" t="s">
        <v>0</v>
      </c>
      <c r="H10" s="118">
        <f>'PLANILHA ORÇAMENTARIA'!I10</f>
        <v>0.2223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17"/>
      <c r="OD10" s="117"/>
      <c r="OE10" s="117"/>
      <c r="OF10" s="117"/>
      <c r="OG10" s="117"/>
      <c r="OH10" s="117"/>
      <c r="OI10" s="117"/>
      <c r="OJ10" s="117"/>
      <c r="OK10" s="117"/>
      <c r="OL10" s="117"/>
      <c r="OM10" s="117"/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17"/>
      <c r="PQ10" s="117"/>
      <c r="PR10" s="117"/>
      <c r="PS10" s="117"/>
      <c r="PT10" s="117"/>
      <c r="PU10" s="117"/>
      <c r="PV10" s="117"/>
      <c r="PW10" s="117"/>
      <c r="PX10" s="117"/>
      <c r="PY10" s="117"/>
      <c r="PZ10" s="117"/>
      <c r="QA10" s="117"/>
      <c r="QB10" s="117"/>
      <c r="QC10" s="117"/>
      <c r="QD10" s="117"/>
      <c r="QE10" s="117"/>
      <c r="QF10" s="117"/>
      <c r="QG10" s="117"/>
      <c r="QH10" s="117"/>
      <c r="QI10" s="117"/>
      <c r="QJ10" s="117"/>
      <c r="QK10" s="117"/>
      <c r="QL10" s="117"/>
      <c r="QM10" s="117"/>
      <c r="QN10" s="117"/>
      <c r="QO10" s="117"/>
      <c r="QP10" s="117"/>
      <c r="QQ10" s="117"/>
      <c r="QR10" s="117"/>
      <c r="QS10" s="117"/>
      <c r="QT10" s="117"/>
      <c r="QU10" s="117"/>
      <c r="QV10" s="117"/>
      <c r="QW10" s="117"/>
      <c r="QX10" s="117"/>
      <c r="QY10" s="117"/>
      <c r="QZ10" s="117"/>
      <c r="RA10" s="117"/>
      <c r="RB10" s="117"/>
      <c r="RC10" s="117"/>
      <c r="RD10" s="117"/>
      <c r="RE10" s="117"/>
      <c r="RF10" s="117"/>
      <c r="RG10" s="117"/>
      <c r="RH10" s="117"/>
      <c r="RI10" s="117"/>
      <c r="RJ10" s="117"/>
      <c r="RK10" s="117"/>
      <c r="RL10" s="117"/>
      <c r="RM10" s="117"/>
      <c r="RN10" s="117"/>
      <c r="RO10" s="117"/>
      <c r="RP10" s="117"/>
      <c r="RQ10" s="117"/>
      <c r="RR10" s="117"/>
      <c r="RS10" s="117"/>
      <c r="RT10" s="117"/>
      <c r="RU10" s="117"/>
      <c r="RV10" s="117"/>
      <c r="RW10" s="117"/>
      <c r="RX10" s="117"/>
      <c r="RY10" s="117"/>
      <c r="RZ10" s="117"/>
      <c r="SA10" s="117"/>
      <c r="SB10" s="117"/>
      <c r="SC10" s="117"/>
      <c r="SD10" s="117"/>
      <c r="SE10" s="117"/>
      <c r="SF10" s="117"/>
      <c r="SG10" s="117"/>
      <c r="SH10" s="117"/>
      <c r="SI10" s="117"/>
      <c r="SJ10" s="117"/>
      <c r="SK10" s="117"/>
      <c r="SL10" s="117"/>
      <c r="SM10" s="117"/>
      <c r="SN10" s="117"/>
      <c r="SO10" s="117"/>
      <c r="SP10" s="117"/>
      <c r="SQ10" s="117"/>
      <c r="SR10" s="117"/>
      <c r="SS10" s="117"/>
      <c r="ST10" s="117"/>
      <c r="SU10" s="117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</row>
    <row r="12" spans="1:1023" x14ac:dyDescent="0.2">
      <c r="A12" s="529" t="s">
        <v>2</v>
      </c>
      <c r="B12" s="529"/>
      <c r="C12" s="529" t="s">
        <v>209</v>
      </c>
      <c r="D12" s="529"/>
      <c r="E12" s="529"/>
      <c r="F12" s="529"/>
      <c r="G12" s="529"/>
      <c r="H12" s="529"/>
    </row>
    <row r="13" spans="1:1023" x14ac:dyDescent="0.2">
      <c r="A13" s="468">
        <f>'PLANILHA ORÇAMENTARIA'!A14</f>
        <v>1</v>
      </c>
      <c r="B13" s="468"/>
      <c r="C13" s="469" t="str">
        <f>'PLANILHA ORÇAMENTARIA'!D14</f>
        <v xml:space="preserve">SERVIÇOS PRELIMINARES </v>
      </c>
      <c r="D13" s="469"/>
      <c r="E13" s="469"/>
      <c r="F13" s="469"/>
      <c r="G13" s="469"/>
      <c r="H13" s="469"/>
    </row>
    <row r="14" spans="1:1023" ht="12.75" customHeight="1" x14ac:dyDescent="0.2">
      <c r="A14" s="443" t="str">
        <f>'PLANILHA ORÇAMENTARIA'!A15</f>
        <v>1.1</v>
      </c>
      <c r="B14" s="457"/>
      <c r="C14" s="460" t="str">
        <f>'PLANILHA ORÇAMENTARIA'!D15</f>
        <v>FORNECIMENTO E COLOCAÇÃO DE PLACA DE OBRA EM CHAPA GALVANIZADA (3,00 X 1,5 0 M) - EM CHAPA GALVANIZADA 0,26 AFIXADAS COM REBITES 540 E PARAFUSOS 3/8, EM ESTRUTURA METÁLICA VIGA U 2" ENRIJECIDA COM METALON 20 X 20, SUPORTE EM EUCALIPTO AUTOCLAVADO PINTADAS.</v>
      </c>
      <c r="D14" s="460"/>
      <c r="E14" s="460"/>
      <c r="F14" s="460"/>
      <c r="G14" s="460"/>
      <c r="H14" s="461"/>
    </row>
    <row r="15" spans="1:1023" x14ac:dyDescent="0.2">
      <c r="A15" s="445"/>
      <c r="B15" s="458"/>
      <c r="C15" s="465"/>
      <c r="D15" s="465"/>
      <c r="E15" s="465"/>
      <c r="F15" s="465"/>
      <c r="G15" s="465"/>
      <c r="H15" s="466"/>
    </row>
    <row r="16" spans="1:1023" x14ac:dyDescent="0.2">
      <c r="A16" s="445"/>
      <c r="B16" s="458"/>
      <c r="C16" s="188" t="s">
        <v>210</v>
      </c>
      <c r="D16" s="188" t="s">
        <v>211</v>
      </c>
      <c r="E16" s="188"/>
      <c r="F16" s="188"/>
      <c r="G16" s="188"/>
      <c r="H16" s="190"/>
    </row>
    <row r="17" spans="1:8" x14ac:dyDescent="0.2">
      <c r="A17" s="445"/>
      <c r="B17" s="458"/>
      <c r="C17" s="188" t="s">
        <v>212</v>
      </c>
      <c r="D17" s="191">
        <f>'PLANILHA ORÇAMENTARIA'!F15</f>
        <v>1</v>
      </c>
      <c r="E17" s="188"/>
      <c r="F17" s="188"/>
      <c r="G17" s="188"/>
      <c r="H17" s="190"/>
    </row>
    <row r="18" spans="1:8" x14ac:dyDescent="0.2">
      <c r="A18" s="447"/>
      <c r="B18" s="459"/>
      <c r="C18" s="440" t="s">
        <v>213</v>
      </c>
      <c r="D18" s="441"/>
      <c r="E18" s="234"/>
      <c r="F18" s="234"/>
      <c r="G18" s="234"/>
      <c r="H18" s="235"/>
    </row>
    <row r="19" spans="1:8" ht="12.75" customHeight="1" x14ac:dyDescent="0.2">
      <c r="A19" s="443" t="str">
        <f>'PLANILHA ORÇAMENTARIA'!A16</f>
        <v>1.2</v>
      </c>
      <c r="B19" s="457"/>
      <c r="C19" s="460" t="str">
        <f>'PLANILHA ORÇAMENTARIA'!D16</f>
        <v>LIMPEZA DE TERRENO COM REMOÇÃO DE CAMADA VEGETAL</v>
      </c>
      <c r="D19" s="460"/>
      <c r="E19" s="460"/>
      <c r="F19" s="460"/>
      <c r="G19" s="460"/>
      <c r="H19" s="461"/>
    </row>
    <row r="20" spans="1:8" x14ac:dyDescent="0.2">
      <c r="A20" s="445"/>
      <c r="B20" s="458"/>
      <c r="C20" s="188" t="s">
        <v>210</v>
      </c>
      <c r="D20" s="188" t="str">
        <f>'PLANILHA ORÇAMENTARIA'!E16</f>
        <v>M2</v>
      </c>
      <c r="E20" s="188"/>
      <c r="F20" s="188"/>
      <c r="G20" s="188"/>
      <c r="H20" s="190"/>
    </row>
    <row r="21" spans="1:8" x14ac:dyDescent="0.2">
      <c r="A21" s="445"/>
      <c r="B21" s="458"/>
      <c r="C21" s="188" t="s">
        <v>212</v>
      </c>
      <c r="D21" s="191">
        <f>'PLANILHA ORÇAMENTARIA'!F16</f>
        <v>133.35</v>
      </c>
      <c r="E21" s="188"/>
      <c r="F21" s="188"/>
      <c r="G21" s="188"/>
      <c r="H21" s="190"/>
    </row>
    <row r="22" spans="1:8" x14ac:dyDescent="0.2">
      <c r="A22" s="447"/>
      <c r="B22" s="459"/>
      <c r="C22" s="236" t="s">
        <v>298</v>
      </c>
      <c r="D22" s="237"/>
      <c r="E22" s="237"/>
      <c r="F22" s="237"/>
      <c r="G22" s="237"/>
      <c r="H22" s="238"/>
    </row>
    <row r="23" spans="1:8" x14ac:dyDescent="0.2">
      <c r="A23" s="443" t="str">
        <f>'PLANILHA ORÇAMENTARIA'!A17</f>
        <v>1.3</v>
      </c>
      <c r="B23" s="457"/>
      <c r="C23" s="460" t="str">
        <f>'PLANILHA ORÇAMENTARIA'!D17</f>
        <v>TAPUME DE TELHA GALVANIZADA, COM PONTALETES DE MADEIRA.</v>
      </c>
      <c r="D23" s="460"/>
      <c r="E23" s="460"/>
      <c r="F23" s="460"/>
      <c r="G23" s="460"/>
      <c r="H23" s="461"/>
    </row>
    <row r="24" spans="1:8" x14ac:dyDescent="0.2">
      <c r="A24" s="445"/>
      <c r="B24" s="458"/>
      <c r="C24" s="188" t="s">
        <v>210</v>
      </c>
      <c r="D24" s="188" t="str">
        <f>'PLANILHA ORÇAMENTARIA'!E17</f>
        <v>M2</v>
      </c>
      <c r="E24" s="188"/>
      <c r="F24" s="188"/>
      <c r="G24" s="188"/>
      <c r="H24" s="190"/>
    </row>
    <row r="25" spans="1:8" x14ac:dyDescent="0.2">
      <c r="A25" s="445"/>
      <c r="B25" s="458"/>
      <c r="C25" s="188" t="s">
        <v>212</v>
      </c>
      <c r="D25" s="191">
        <f>'PLANILHA ORÇAMENTARIA'!F17</f>
        <v>59.13</v>
      </c>
      <c r="E25" s="188"/>
      <c r="F25" s="188"/>
      <c r="G25" s="188"/>
      <c r="H25" s="190"/>
    </row>
    <row r="26" spans="1:8" x14ac:dyDescent="0.2">
      <c r="A26" s="447"/>
      <c r="B26" s="459"/>
      <c r="C26" s="440" t="s">
        <v>299</v>
      </c>
      <c r="D26" s="441"/>
      <c r="E26" s="234"/>
      <c r="F26" s="234"/>
      <c r="G26" s="234"/>
      <c r="H26" s="235"/>
    </row>
    <row r="27" spans="1:8" x14ac:dyDescent="0.2">
      <c r="A27" s="443" t="str">
        <f>'PLANILHA ORÇAMENTARIA'!A18</f>
        <v>1.4</v>
      </c>
      <c r="B27" s="457"/>
      <c r="C27" s="460" t="str">
        <f>'PLANILHA ORÇAMENTARIA'!D18</f>
        <v>ATERRO COMPACTADO MANUAL, COM SOQUETE</v>
      </c>
      <c r="D27" s="460"/>
      <c r="E27" s="460"/>
      <c r="F27" s="460"/>
      <c r="G27" s="460"/>
      <c r="H27" s="461"/>
    </row>
    <row r="28" spans="1:8" x14ac:dyDescent="0.2">
      <c r="A28" s="445"/>
      <c r="B28" s="458"/>
      <c r="C28" s="188" t="s">
        <v>210</v>
      </c>
      <c r="D28" s="188" t="str">
        <f>'PLANILHA ORÇAMENTARIA'!E18</f>
        <v>M3</v>
      </c>
      <c r="E28" s="188"/>
      <c r="F28" s="188"/>
      <c r="G28" s="188"/>
      <c r="H28" s="190"/>
    </row>
    <row r="29" spans="1:8" x14ac:dyDescent="0.2">
      <c r="A29" s="445"/>
      <c r="B29" s="458"/>
      <c r="C29" s="188" t="s">
        <v>212</v>
      </c>
      <c r="D29" s="191">
        <f>'PLANILHA ORÇAMENTARIA'!F18</f>
        <v>29.44</v>
      </c>
      <c r="E29" s="188"/>
      <c r="F29" s="188"/>
      <c r="G29" s="188"/>
      <c r="H29" s="190"/>
    </row>
    <row r="30" spans="1:8" x14ac:dyDescent="0.2">
      <c r="A30" s="447"/>
      <c r="B30" s="459"/>
      <c r="C30" s="440" t="s">
        <v>1006</v>
      </c>
      <c r="D30" s="441"/>
      <c r="E30" s="234"/>
      <c r="F30" s="234"/>
      <c r="G30" s="234"/>
      <c r="H30" s="235"/>
    </row>
    <row r="31" spans="1:8" x14ac:dyDescent="0.2">
      <c r="A31" s="468">
        <f>'PLANILHA ORÇAMENTARIA'!A20</f>
        <v>2</v>
      </c>
      <c r="B31" s="468"/>
      <c r="C31" s="469" t="str">
        <f>'PLANILHA ORÇAMENTARIA'!D20</f>
        <v>DEMOLIÇÕES E REMOÇÕES</v>
      </c>
      <c r="D31" s="469"/>
      <c r="E31" s="469"/>
      <c r="F31" s="469"/>
      <c r="G31" s="469"/>
      <c r="H31" s="469"/>
    </row>
    <row r="32" spans="1:8" ht="12.75" customHeight="1" x14ac:dyDescent="0.2">
      <c r="A32" s="443" t="str">
        <f>'PLANILHA ORÇAMENTARIA'!A21</f>
        <v>2.1</v>
      </c>
      <c r="B32" s="457"/>
      <c r="C32" s="460" t="str">
        <f>'PLANILHA ORÇAMENTARIA'!D21</f>
        <v>DEMOLIÇÃO DE ALVENARIA DE TIJOLO E BLOCO SEM APROVEITAMENTO DO MATERIAL, INCLUSIVE AFASTAMENTO</v>
      </c>
      <c r="D32" s="460"/>
      <c r="E32" s="460"/>
      <c r="F32" s="460"/>
      <c r="G32" s="460"/>
      <c r="H32" s="461"/>
    </row>
    <row r="33" spans="1:8" x14ac:dyDescent="0.2">
      <c r="A33" s="445"/>
      <c r="B33" s="458"/>
      <c r="C33" s="188" t="s">
        <v>210</v>
      </c>
      <c r="D33" s="188" t="str">
        <f>'PLANILHA ORÇAMENTARIA'!E21</f>
        <v>M3</v>
      </c>
      <c r="E33" s="188"/>
      <c r="F33" s="188"/>
      <c r="G33" s="188"/>
      <c r="H33" s="190"/>
    </row>
    <row r="34" spans="1:8" x14ac:dyDescent="0.2">
      <c r="A34" s="445"/>
      <c r="B34" s="458"/>
      <c r="C34" s="188" t="s">
        <v>212</v>
      </c>
      <c r="D34" s="191">
        <f>'PLANILHA ORÇAMENTARIA'!F21</f>
        <v>19.010000000000002</v>
      </c>
      <c r="E34" s="188"/>
      <c r="F34" s="188"/>
      <c r="G34" s="188"/>
      <c r="H34" s="190"/>
    </row>
    <row r="35" spans="1:8" x14ac:dyDescent="0.2">
      <c r="A35" s="445"/>
      <c r="B35" s="446"/>
      <c r="C35" s="462" t="s">
        <v>300</v>
      </c>
      <c r="D35" s="463"/>
      <c r="E35" s="463"/>
      <c r="F35" s="463"/>
      <c r="G35" s="463"/>
      <c r="H35" s="464"/>
    </row>
    <row r="36" spans="1:8" x14ac:dyDescent="0.2">
      <c r="A36" s="445"/>
      <c r="B36" s="446"/>
      <c r="C36" s="462" t="s">
        <v>301</v>
      </c>
      <c r="D36" s="463"/>
      <c r="E36" s="463"/>
      <c r="F36" s="463"/>
      <c r="G36" s="463"/>
      <c r="H36" s="464"/>
    </row>
    <row r="37" spans="1:8" x14ac:dyDescent="0.2">
      <c r="A37" s="445"/>
      <c r="B37" s="446"/>
      <c r="C37" s="462" t="s">
        <v>302</v>
      </c>
      <c r="D37" s="463"/>
      <c r="E37" s="463"/>
      <c r="F37" s="463"/>
      <c r="G37" s="463"/>
      <c r="H37" s="464"/>
    </row>
    <row r="38" spans="1:8" x14ac:dyDescent="0.2">
      <c r="A38" s="445"/>
      <c r="B38" s="446"/>
      <c r="C38" s="462" t="s">
        <v>303</v>
      </c>
      <c r="D38" s="463"/>
      <c r="E38" s="463"/>
      <c r="F38" s="463"/>
      <c r="G38" s="463"/>
      <c r="H38" s="464"/>
    </row>
    <row r="39" spans="1:8" x14ac:dyDescent="0.2">
      <c r="A39" s="445"/>
      <c r="B39" s="446"/>
      <c r="C39" s="462" t="s">
        <v>304</v>
      </c>
      <c r="D39" s="463"/>
      <c r="E39" s="463"/>
      <c r="F39" s="463"/>
      <c r="G39" s="463"/>
      <c r="H39" s="464"/>
    </row>
    <row r="40" spans="1:8" x14ac:dyDescent="0.2">
      <c r="A40" s="445"/>
      <c r="B40" s="446"/>
      <c r="C40" s="462" t="s">
        <v>305</v>
      </c>
      <c r="D40" s="463"/>
      <c r="E40" s="463"/>
      <c r="F40" s="463"/>
      <c r="G40" s="463"/>
      <c r="H40" s="464"/>
    </row>
    <row r="41" spans="1:8" x14ac:dyDescent="0.2">
      <c r="A41" s="445"/>
      <c r="B41" s="446"/>
      <c r="C41" s="462" t="s">
        <v>306</v>
      </c>
      <c r="D41" s="463"/>
      <c r="E41" s="463"/>
      <c r="F41" s="463"/>
      <c r="G41" s="463"/>
      <c r="H41" s="464"/>
    </row>
    <row r="42" spans="1:8" x14ac:dyDescent="0.2">
      <c r="A42" s="445"/>
      <c r="B42" s="446"/>
      <c r="C42" s="462" t="s">
        <v>307</v>
      </c>
      <c r="D42" s="463"/>
      <c r="E42" s="463"/>
      <c r="F42" s="463"/>
      <c r="G42" s="463"/>
      <c r="H42" s="464"/>
    </row>
    <row r="43" spans="1:8" x14ac:dyDescent="0.2">
      <c r="A43" s="445"/>
      <c r="B43" s="446"/>
      <c r="C43" s="462" t="s">
        <v>313</v>
      </c>
      <c r="D43" s="463"/>
      <c r="E43" s="463"/>
      <c r="F43" s="463"/>
      <c r="G43" s="463"/>
      <c r="H43" s="464"/>
    </row>
    <row r="44" spans="1:8" x14ac:dyDescent="0.2">
      <c r="A44" s="445"/>
      <c r="B44" s="446"/>
      <c r="C44" s="462" t="s">
        <v>308</v>
      </c>
      <c r="D44" s="463"/>
      <c r="E44" s="463"/>
      <c r="F44" s="463"/>
      <c r="G44" s="463"/>
      <c r="H44" s="464"/>
    </row>
    <row r="45" spans="1:8" x14ac:dyDescent="0.2">
      <c r="A45" s="445"/>
      <c r="B45" s="446"/>
      <c r="C45" s="462" t="s">
        <v>309</v>
      </c>
      <c r="D45" s="463"/>
      <c r="E45" s="463"/>
      <c r="F45" s="463"/>
      <c r="G45" s="463"/>
      <c r="H45" s="464"/>
    </row>
    <row r="46" spans="1:8" x14ac:dyDescent="0.2">
      <c r="A46" s="445"/>
      <c r="B46" s="446"/>
      <c r="C46" s="462" t="s">
        <v>310</v>
      </c>
      <c r="D46" s="463"/>
      <c r="E46" s="463"/>
      <c r="F46" s="463"/>
      <c r="G46" s="463"/>
      <c r="H46" s="464"/>
    </row>
    <row r="47" spans="1:8" x14ac:dyDescent="0.2">
      <c r="A47" s="445"/>
      <c r="B47" s="446"/>
      <c r="C47" s="462" t="s">
        <v>311</v>
      </c>
      <c r="D47" s="463"/>
      <c r="E47" s="463"/>
      <c r="F47" s="463"/>
      <c r="G47" s="463"/>
      <c r="H47" s="464"/>
    </row>
    <row r="48" spans="1:8" x14ac:dyDescent="0.2">
      <c r="A48" s="445"/>
      <c r="B48" s="446"/>
      <c r="C48" s="462" t="s">
        <v>312</v>
      </c>
      <c r="D48" s="463"/>
      <c r="E48" s="463"/>
      <c r="F48" s="463"/>
      <c r="G48" s="463"/>
      <c r="H48" s="464"/>
    </row>
    <row r="49" spans="1:8" x14ac:dyDescent="0.2">
      <c r="A49" s="445"/>
      <c r="B49" s="446"/>
      <c r="C49" s="462" t="s">
        <v>314</v>
      </c>
      <c r="D49" s="463"/>
      <c r="E49" s="463"/>
      <c r="F49" s="463"/>
      <c r="G49" s="463"/>
      <c r="H49" s="464"/>
    </row>
    <row r="50" spans="1:8" x14ac:dyDescent="0.2">
      <c r="A50" s="445"/>
      <c r="B50" s="446"/>
      <c r="C50" s="462" t="s">
        <v>315</v>
      </c>
      <c r="D50" s="463"/>
      <c r="E50" s="463"/>
      <c r="F50" s="463"/>
      <c r="G50" s="463"/>
      <c r="H50" s="464"/>
    </row>
    <row r="51" spans="1:8" x14ac:dyDescent="0.2">
      <c r="A51" s="445"/>
      <c r="B51" s="446"/>
      <c r="C51" s="462" t="s">
        <v>316</v>
      </c>
      <c r="D51" s="463"/>
      <c r="E51" s="463"/>
      <c r="F51" s="463"/>
      <c r="G51" s="463"/>
      <c r="H51" s="464"/>
    </row>
    <row r="52" spans="1:8" x14ac:dyDescent="0.2">
      <c r="A52" s="445"/>
      <c r="B52" s="446"/>
      <c r="C52" s="462" t="s">
        <v>317</v>
      </c>
      <c r="D52" s="463"/>
      <c r="E52" s="463"/>
      <c r="F52" s="463"/>
      <c r="G52" s="463"/>
      <c r="H52" s="464"/>
    </row>
    <row r="53" spans="1:8" x14ac:dyDescent="0.2">
      <c r="A53" s="445"/>
      <c r="B53" s="446"/>
      <c r="C53" s="462" t="s">
        <v>318</v>
      </c>
      <c r="D53" s="463"/>
      <c r="E53" s="463"/>
      <c r="F53" s="463"/>
      <c r="G53" s="463"/>
      <c r="H53" s="464"/>
    </row>
    <row r="54" spans="1:8" x14ac:dyDescent="0.2">
      <c r="A54" s="445"/>
      <c r="B54" s="446"/>
      <c r="C54" s="462" t="s">
        <v>390</v>
      </c>
      <c r="D54" s="463"/>
      <c r="E54" s="463"/>
      <c r="F54" s="463"/>
      <c r="G54" s="463"/>
      <c r="H54" s="464"/>
    </row>
    <row r="55" spans="1:8" x14ac:dyDescent="0.2">
      <c r="A55" s="445"/>
      <c r="B55" s="446"/>
      <c r="C55" s="230" t="s">
        <v>319</v>
      </c>
      <c r="D55" s="189">
        <f>(0.28+0.05+1.56+0.25+1.7+0.25+8.48+0.52+1.26+0.25+0.46+0.11+0.28+0.94+0.55+0.78+0.66+0.33+0.3)</f>
        <v>19.010000000000002</v>
      </c>
      <c r="E55" s="188"/>
      <c r="F55" s="188"/>
      <c r="G55" s="188"/>
      <c r="H55" s="190"/>
    </row>
    <row r="56" spans="1:8" ht="12.75" customHeight="1" x14ac:dyDescent="0.2">
      <c r="A56" s="443" t="str">
        <f>'PLANILHA ORÇAMENTARIA'!A22</f>
        <v>2.2</v>
      </c>
      <c r="B56" s="457"/>
      <c r="C56" s="467" t="str">
        <f>'PLANILHA ORÇAMENTARIA'!D22</f>
        <v>DEMOLIÇÃO DE PAVIMENTAÇÃO COM PRÉ-MOLDADO DE CONCRETO (CALÇADA NO ENTORNO E ÁREA DO PARQUE)</v>
      </c>
      <c r="D56" s="460"/>
      <c r="E56" s="460"/>
      <c r="F56" s="460"/>
      <c r="G56" s="460"/>
      <c r="H56" s="461"/>
    </row>
    <row r="57" spans="1:8" x14ac:dyDescent="0.2">
      <c r="A57" s="445"/>
      <c r="B57" s="458"/>
      <c r="C57" s="188" t="s">
        <v>210</v>
      </c>
      <c r="D57" s="188" t="s">
        <v>196</v>
      </c>
      <c r="E57" s="188"/>
      <c r="F57" s="188"/>
      <c r="G57" s="188"/>
      <c r="H57" s="190"/>
    </row>
    <row r="58" spans="1:8" x14ac:dyDescent="0.2">
      <c r="A58" s="445"/>
      <c r="B58" s="458"/>
      <c r="C58" s="188" t="s">
        <v>212</v>
      </c>
      <c r="D58" s="191">
        <f>'PLANILHA ORÇAMENTARIA'!F22</f>
        <v>195.89</v>
      </c>
      <c r="E58" s="188"/>
      <c r="F58" s="188"/>
      <c r="G58" s="188"/>
      <c r="H58" s="190"/>
    </row>
    <row r="59" spans="1:8" x14ac:dyDescent="0.2">
      <c r="A59" s="445"/>
      <c r="B59" s="458"/>
      <c r="C59" s="462" t="s">
        <v>320</v>
      </c>
      <c r="D59" s="463"/>
      <c r="E59" s="463"/>
      <c r="F59" s="463"/>
      <c r="G59" s="463"/>
      <c r="H59" s="464"/>
    </row>
    <row r="60" spans="1:8" x14ac:dyDescent="0.2">
      <c r="A60" s="445"/>
      <c r="B60" s="458"/>
      <c r="C60" s="462" t="s">
        <v>321</v>
      </c>
      <c r="D60" s="463"/>
      <c r="E60" s="463"/>
      <c r="F60" s="463"/>
      <c r="G60" s="463"/>
      <c r="H60" s="464"/>
    </row>
    <row r="61" spans="1:8" x14ac:dyDescent="0.2">
      <c r="A61" s="445"/>
      <c r="B61" s="458"/>
      <c r="C61" s="462" t="s">
        <v>322</v>
      </c>
      <c r="D61" s="463"/>
      <c r="E61" s="463"/>
      <c r="F61" s="463"/>
      <c r="G61" s="463"/>
      <c r="H61" s="464"/>
    </row>
    <row r="62" spans="1:8" x14ac:dyDescent="0.2">
      <c r="A62" s="447"/>
      <c r="B62" s="459"/>
      <c r="C62" s="232" t="s">
        <v>323</v>
      </c>
      <c r="D62" s="237">
        <f>(97.61+58.23+40.05)</f>
        <v>195.89</v>
      </c>
      <c r="E62" s="234"/>
      <c r="F62" s="234"/>
      <c r="G62" s="234"/>
      <c r="H62" s="235"/>
    </row>
    <row r="63" spans="1:8" ht="12.75" customHeight="1" x14ac:dyDescent="0.2">
      <c r="A63" s="443" t="str">
        <f>'PLANILHA ORÇAMENTARIA'!A23</f>
        <v>2.3</v>
      </c>
      <c r="B63" s="457"/>
      <c r="C63" s="460" t="str">
        <f>'PLANILHA ORÇAMENTARIA'!D23</f>
        <v>DEMOLIÇÃO DE PISO CERÂMICO OU LADRILHO HIDRÁULICO, INCLUSIVE AFASTAMENTO</v>
      </c>
      <c r="D63" s="460"/>
      <c r="E63" s="460"/>
      <c r="F63" s="460"/>
      <c r="G63" s="460"/>
      <c r="H63" s="461"/>
    </row>
    <row r="64" spans="1:8" x14ac:dyDescent="0.2">
      <c r="A64" s="445"/>
      <c r="B64" s="458"/>
      <c r="C64" s="188" t="s">
        <v>210</v>
      </c>
      <c r="D64" s="188" t="str">
        <f>'PLANILHA ORÇAMENTARIA'!E22</f>
        <v>M2</v>
      </c>
      <c r="E64" s="188"/>
      <c r="F64" s="188"/>
      <c r="G64" s="188"/>
      <c r="H64" s="190"/>
    </row>
    <row r="65" spans="1:8" x14ac:dyDescent="0.2">
      <c r="A65" s="445"/>
      <c r="B65" s="458"/>
      <c r="C65" s="188" t="s">
        <v>212</v>
      </c>
      <c r="D65" s="191">
        <f>'PLANILHA ORÇAMENTARIA'!F23</f>
        <v>708.19</v>
      </c>
      <c r="E65" s="188"/>
      <c r="F65" s="188"/>
      <c r="G65" s="188"/>
      <c r="H65" s="190"/>
    </row>
    <row r="66" spans="1:8" x14ac:dyDescent="0.2">
      <c r="A66" s="445"/>
      <c r="B66" s="458"/>
      <c r="C66" s="462" t="s">
        <v>324</v>
      </c>
      <c r="D66" s="463"/>
      <c r="E66" s="463"/>
      <c r="F66" s="463"/>
      <c r="G66" s="463"/>
      <c r="H66" s="464"/>
    </row>
    <row r="67" spans="1:8" x14ac:dyDescent="0.2">
      <c r="A67" s="445"/>
      <c r="B67" s="458"/>
      <c r="C67" s="462" t="s">
        <v>325</v>
      </c>
      <c r="D67" s="463"/>
      <c r="E67" s="463"/>
      <c r="F67" s="463"/>
      <c r="G67" s="463"/>
      <c r="H67" s="464"/>
    </row>
    <row r="68" spans="1:8" x14ac:dyDescent="0.2">
      <c r="A68" s="445"/>
      <c r="B68" s="458"/>
      <c r="C68" s="462" t="s">
        <v>326</v>
      </c>
      <c r="D68" s="463"/>
      <c r="E68" s="463"/>
      <c r="F68" s="463"/>
      <c r="G68" s="463"/>
      <c r="H68" s="464"/>
    </row>
    <row r="69" spans="1:8" x14ac:dyDescent="0.2">
      <c r="A69" s="445"/>
      <c r="B69" s="458"/>
      <c r="C69" s="462" t="s">
        <v>327</v>
      </c>
      <c r="D69" s="463"/>
      <c r="E69" s="463"/>
      <c r="F69" s="463"/>
      <c r="G69" s="463"/>
      <c r="H69" s="464"/>
    </row>
    <row r="70" spans="1:8" x14ac:dyDescent="0.2">
      <c r="A70" s="445"/>
      <c r="B70" s="458"/>
      <c r="C70" s="462" t="s">
        <v>328</v>
      </c>
      <c r="D70" s="463"/>
      <c r="E70" s="463"/>
      <c r="F70" s="463"/>
      <c r="G70" s="463"/>
      <c r="H70" s="464"/>
    </row>
    <row r="71" spans="1:8" x14ac:dyDescent="0.2">
      <c r="A71" s="445"/>
      <c r="B71" s="458"/>
      <c r="C71" s="462" t="s">
        <v>329</v>
      </c>
      <c r="D71" s="463"/>
      <c r="E71" s="463"/>
      <c r="F71" s="463"/>
      <c r="G71" s="463"/>
      <c r="H71" s="464"/>
    </row>
    <row r="72" spans="1:8" x14ac:dyDescent="0.2">
      <c r="A72" s="445"/>
      <c r="B72" s="458"/>
      <c r="C72" s="462" t="s">
        <v>330</v>
      </c>
      <c r="D72" s="463"/>
      <c r="E72" s="463"/>
      <c r="F72" s="463"/>
      <c r="G72" s="463"/>
      <c r="H72" s="464"/>
    </row>
    <row r="73" spans="1:8" x14ac:dyDescent="0.2">
      <c r="A73" s="445"/>
      <c r="B73" s="458"/>
      <c r="C73" s="462" t="s">
        <v>331</v>
      </c>
      <c r="D73" s="463"/>
      <c r="E73" s="463"/>
      <c r="F73" s="463"/>
      <c r="G73" s="463"/>
      <c r="H73" s="464"/>
    </row>
    <row r="74" spans="1:8" x14ac:dyDescent="0.2">
      <c r="A74" s="445"/>
      <c r="B74" s="458"/>
      <c r="C74" s="462" t="s">
        <v>332</v>
      </c>
      <c r="D74" s="463"/>
      <c r="E74" s="463"/>
      <c r="F74" s="463"/>
      <c r="G74" s="463"/>
      <c r="H74" s="464"/>
    </row>
    <row r="75" spans="1:8" x14ac:dyDescent="0.2">
      <c r="A75" s="445"/>
      <c r="B75" s="458"/>
      <c r="C75" s="462" t="s">
        <v>333</v>
      </c>
      <c r="D75" s="463"/>
      <c r="E75" s="463"/>
      <c r="F75" s="463"/>
      <c r="G75" s="463"/>
      <c r="H75" s="464"/>
    </row>
    <row r="76" spans="1:8" x14ac:dyDescent="0.2">
      <c r="A76" s="445"/>
      <c r="B76" s="458"/>
      <c r="C76" s="462" t="s">
        <v>334</v>
      </c>
      <c r="D76" s="463"/>
      <c r="E76" s="463"/>
      <c r="F76" s="463"/>
      <c r="G76" s="463"/>
      <c r="H76" s="464"/>
    </row>
    <row r="77" spans="1:8" x14ac:dyDescent="0.2">
      <c r="A77" s="445"/>
      <c r="B77" s="458"/>
      <c r="C77" s="462" t="s">
        <v>335</v>
      </c>
      <c r="D77" s="463"/>
      <c r="E77" s="463"/>
      <c r="F77" s="463"/>
      <c r="G77" s="463"/>
      <c r="H77" s="464"/>
    </row>
    <row r="78" spans="1:8" x14ac:dyDescent="0.2">
      <c r="A78" s="445"/>
      <c r="B78" s="458"/>
      <c r="C78" s="462" t="s">
        <v>336</v>
      </c>
      <c r="D78" s="463"/>
      <c r="E78" s="463"/>
      <c r="F78" s="463"/>
      <c r="G78" s="463"/>
      <c r="H78" s="464"/>
    </row>
    <row r="79" spans="1:8" x14ac:dyDescent="0.2">
      <c r="A79" s="445"/>
      <c r="B79" s="458"/>
      <c r="C79" s="462" t="s">
        <v>337</v>
      </c>
      <c r="D79" s="463"/>
      <c r="E79" s="463"/>
      <c r="F79" s="463"/>
      <c r="G79" s="463"/>
      <c r="H79" s="464"/>
    </row>
    <row r="80" spans="1:8" x14ac:dyDescent="0.2">
      <c r="A80" s="445"/>
      <c r="B80" s="458"/>
      <c r="C80" s="462" t="s">
        <v>338</v>
      </c>
      <c r="D80" s="463"/>
      <c r="E80" s="463"/>
      <c r="F80" s="463"/>
      <c r="G80" s="463"/>
      <c r="H80" s="464"/>
    </row>
    <row r="81" spans="1:8" x14ac:dyDescent="0.2">
      <c r="A81" s="445"/>
      <c r="B81" s="458"/>
      <c r="C81" s="462" t="s">
        <v>339</v>
      </c>
      <c r="D81" s="463"/>
      <c r="E81" s="463"/>
      <c r="F81" s="463"/>
      <c r="G81" s="463"/>
      <c r="H81" s="464"/>
    </row>
    <row r="82" spans="1:8" x14ac:dyDescent="0.2">
      <c r="A82" s="445"/>
      <c r="B82" s="458"/>
      <c r="C82" s="462" t="s">
        <v>340</v>
      </c>
      <c r="D82" s="502"/>
      <c r="E82" s="502"/>
      <c r="F82" s="502"/>
      <c r="G82" s="502"/>
      <c r="H82" s="464"/>
    </row>
    <row r="83" spans="1:8" x14ac:dyDescent="0.2">
      <c r="A83" s="447"/>
      <c r="B83" s="459"/>
      <c r="C83" s="230" t="s">
        <v>323</v>
      </c>
      <c r="D83" s="189">
        <f>(327.33+7.53+51.25+35.24+110.15+33.32+54.43+3.77+5.35+11.34+12.61+32.59+3.57+5.1+5.98+4+4.63)</f>
        <v>708.19000000000017</v>
      </c>
      <c r="E83" s="188"/>
      <c r="F83" s="188"/>
      <c r="G83" s="188"/>
      <c r="H83" s="190"/>
    </row>
    <row r="84" spans="1:8" ht="12.75" customHeight="1" x14ac:dyDescent="0.2">
      <c r="A84" s="443" t="str">
        <f>'PLANILHA ORÇAMENTARIA'!A24</f>
        <v>2.4</v>
      </c>
      <c r="B84" s="457"/>
      <c r="C84" s="460" t="str">
        <f>'PLANILHA ORÇAMENTARIA'!D24</f>
        <v>DEMOLIÇÃO DE RODAPÉ EM GERAL, INCLUSIVE ARGAMASSA DE ASSENTAMENTO</v>
      </c>
      <c r="D84" s="460"/>
      <c r="E84" s="460"/>
      <c r="F84" s="460"/>
      <c r="G84" s="460"/>
      <c r="H84" s="461"/>
    </row>
    <row r="85" spans="1:8" x14ac:dyDescent="0.2">
      <c r="A85" s="445"/>
      <c r="B85" s="458"/>
      <c r="C85" s="188" t="s">
        <v>210</v>
      </c>
      <c r="D85" s="188" t="str">
        <f>'PLANILHA ORÇAMENTARIA'!E24</f>
        <v>M</v>
      </c>
      <c r="E85" s="188"/>
      <c r="F85" s="188"/>
      <c r="G85" s="188"/>
      <c r="H85" s="190"/>
    </row>
    <row r="86" spans="1:8" x14ac:dyDescent="0.2">
      <c r="A86" s="445"/>
      <c r="B86" s="458"/>
      <c r="C86" s="188" t="s">
        <v>212</v>
      </c>
      <c r="D86" s="191">
        <f>'PLANILHA ORÇAMENTARIA'!F24</f>
        <v>422.08</v>
      </c>
      <c r="E86" s="188"/>
      <c r="F86" s="188"/>
      <c r="G86" s="188"/>
      <c r="H86" s="190"/>
    </row>
    <row r="87" spans="1:8" x14ac:dyDescent="0.2">
      <c r="A87" s="445"/>
      <c r="B87" s="446"/>
      <c r="C87" s="462" t="s">
        <v>406</v>
      </c>
      <c r="D87" s="463"/>
      <c r="E87" s="463"/>
      <c r="F87" s="463"/>
      <c r="G87" s="463"/>
      <c r="H87" s="464"/>
    </row>
    <row r="88" spans="1:8" x14ac:dyDescent="0.2">
      <c r="A88" s="445"/>
      <c r="B88" s="446"/>
      <c r="C88" s="462" t="s">
        <v>344</v>
      </c>
      <c r="D88" s="463"/>
      <c r="E88" s="463"/>
      <c r="F88" s="463"/>
      <c r="G88" s="463"/>
      <c r="H88" s="464"/>
    </row>
    <row r="89" spans="1:8" x14ac:dyDescent="0.2">
      <c r="A89" s="445"/>
      <c r="B89" s="446"/>
      <c r="C89" s="462" t="s">
        <v>345</v>
      </c>
      <c r="D89" s="463"/>
      <c r="E89" s="463"/>
      <c r="F89" s="463"/>
      <c r="G89" s="463"/>
      <c r="H89" s="464"/>
    </row>
    <row r="90" spans="1:8" x14ac:dyDescent="0.2">
      <c r="A90" s="445"/>
      <c r="B90" s="446"/>
      <c r="C90" s="462" t="s">
        <v>346</v>
      </c>
      <c r="D90" s="463"/>
      <c r="E90" s="463"/>
      <c r="F90" s="463"/>
      <c r="G90" s="463"/>
      <c r="H90" s="464"/>
    </row>
    <row r="91" spans="1:8" x14ac:dyDescent="0.2">
      <c r="A91" s="445"/>
      <c r="B91" s="446"/>
      <c r="C91" s="462" t="s">
        <v>347</v>
      </c>
      <c r="D91" s="463"/>
      <c r="E91" s="463"/>
      <c r="F91" s="463"/>
      <c r="G91" s="463"/>
      <c r="H91" s="464"/>
    </row>
    <row r="92" spans="1:8" x14ac:dyDescent="0.2">
      <c r="A92" s="445"/>
      <c r="B92" s="446"/>
      <c r="C92" s="462" t="s">
        <v>348</v>
      </c>
      <c r="D92" s="463"/>
      <c r="E92" s="463"/>
      <c r="F92" s="463"/>
      <c r="G92" s="463"/>
      <c r="H92" s="464"/>
    </row>
    <row r="93" spans="1:8" x14ac:dyDescent="0.2">
      <c r="A93" s="445"/>
      <c r="B93" s="446"/>
      <c r="C93" s="462" t="s">
        <v>349</v>
      </c>
      <c r="D93" s="463"/>
      <c r="E93" s="463"/>
      <c r="F93" s="463"/>
      <c r="G93" s="463"/>
      <c r="H93" s="464"/>
    </row>
    <row r="94" spans="1:8" x14ac:dyDescent="0.2">
      <c r="A94" s="445"/>
      <c r="B94" s="446"/>
      <c r="C94" s="462" t="s">
        <v>350</v>
      </c>
      <c r="D94" s="463"/>
      <c r="E94" s="463"/>
      <c r="F94" s="463"/>
      <c r="G94" s="463"/>
      <c r="H94" s="464"/>
    </row>
    <row r="95" spans="1:8" x14ac:dyDescent="0.2">
      <c r="A95" s="445"/>
      <c r="B95" s="446"/>
      <c r="C95" s="462" t="s">
        <v>351</v>
      </c>
      <c r="D95" s="463"/>
      <c r="E95" s="463"/>
      <c r="F95" s="463"/>
      <c r="G95" s="463"/>
      <c r="H95" s="464"/>
    </row>
    <row r="96" spans="1:8" x14ac:dyDescent="0.2">
      <c r="A96" s="445"/>
      <c r="B96" s="446"/>
      <c r="C96" s="462" t="s">
        <v>352</v>
      </c>
      <c r="D96" s="463"/>
      <c r="E96" s="463"/>
      <c r="F96" s="463"/>
      <c r="G96" s="463"/>
      <c r="H96" s="464"/>
    </row>
    <row r="97" spans="1:8" x14ac:dyDescent="0.2">
      <c r="A97" s="445"/>
      <c r="B97" s="446"/>
      <c r="C97" s="462" t="s">
        <v>353</v>
      </c>
      <c r="D97" s="463"/>
      <c r="E97" s="463"/>
      <c r="F97" s="463"/>
      <c r="G97" s="463"/>
      <c r="H97" s="464"/>
    </row>
    <row r="98" spans="1:8" x14ac:dyDescent="0.2">
      <c r="A98" s="445"/>
      <c r="B98" s="446"/>
      <c r="C98" s="462" t="s">
        <v>354</v>
      </c>
      <c r="D98" s="463"/>
      <c r="E98" s="463"/>
      <c r="F98" s="463"/>
      <c r="G98" s="463"/>
      <c r="H98" s="464"/>
    </row>
    <row r="99" spans="1:8" x14ac:dyDescent="0.2">
      <c r="A99" s="445"/>
      <c r="B99" s="446"/>
      <c r="C99" s="462" t="s">
        <v>355</v>
      </c>
      <c r="D99" s="463"/>
      <c r="E99" s="463"/>
      <c r="F99" s="463"/>
      <c r="G99" s="463"/>
      <c r="H99" s="464"/>
    </row>
    <row r="100" spans="1:8" x14ac:dyDescent="0.2">
      <c r="A100" s="445"/>
      <c r="B100" s="446"/>
      <c r="C100" s="232" t="s">
        <v>319</v>
      </c>
      <c r="D100" s="237">
        <f>(215.1+10.66+34.81+35.35+25.3+29.7+8.7+14.61+12.3+11.45+9.3+6.5+8.3)</f>
        <v>422.08000000000004</v>
      </c>
      <c r="E100" s="234"/>
      <c r="F100" s="234"/>
      <c r="G100" s="234"/>
      <c r="H100" s="235"/>
    </row>
    <row r="101" spans="1:8" x14ac:dyDescent="0.2">
      <c r="A101" s="443" t="str">
        <f>'PLANILHA ORÇAMENTARIA'!A25</f>
        <v>2.5</v>
      </c>
      <c r="B101" s="457"/>
      <c r="C101" s="465" t="str">
        <f>'PLANILHA ORÇAMENTARIA'!D25</f>
        <v xml:space="preserve">RETIRADA DE SOLEIRA DE MÁRMORE OU GRANITO </v>
      </c>
      <c r="D101" s="465"/>
      <c r="E101" s="465"/>
      <c r="F101" s="465"/>
      <c r="G101" s="465"/>
      <c r="H101" s="466"/>
    </row>
    <row r="102" spans="1:8" ht="14.25" customHeight="1" x14ac:dyDescent="0.2">
      <c r="A102" s="445"/>
      <c r="B102" s="458"/>
      <c r="C102" s="188" t="s">
        <v>210</v>
      </c>
      <c r="D102" s="188" t="str">
        <f>'PLANILHA ORÇAMENTARIA'!E25</f>
        <v>M</v>
      </c>
      <c r="E102" s="188"/>
      <c r="F102" s="188"/>
      <c r="G102" s="188"/>
      <c r="H102" s="190"/>
    </row>
    <row r="103" spans="1:8" x14ac:dyDescent="0.2">
      <c r="A103" s="445"/>
      <c r="B103" s="458"/>
      <c r="C103" s="188" t="s">
        <v>212</v>
      </c>
      <c r="D103" s="191">
        <f>'PLANILHA ORÇAMENTARIA'!F25</f>
        <v>21.15</v>
      </c>
      <c r="E103" s="188"/>
      <c r="F103" s="188"/>
      <c r="G103" s="188"/>
      <c r="H103" s="190"/>
    </row>
    <row r="104" spans="1:8" x14ac:dyDescent="0.2">
      <c r="A104" s="445"/>
      <c r="B104" s="458"/>
      <c r="C104" s="462" t="s">
        <v>356</v>
      </c>
      <c r="D104" s="463"/>
      <c r="E104" s="463"/>
      <c r="F104" s="463"/>
      <c r="G104" s="463"/>
      <c r="H104" s="464"/>
    </row>
    <row r="105" spans="1:8" x14ac:dyDescent="0.2">
      <c r="A105" s="445"/>
      <c r="B105" s="458"/>
      <c r="C105" s="462" t="s">
        <v>357</v>
      </c>
      <c r="D105" s="463"/>
      <c r="E105" s="463"/>
      <c r="F105" s="463"/>
      <c r="G105" s="463"/>
      <c r="H105" s="464"/>
    </row>
    <row r="106" spans="1:8" x14ac:dyDescent="0.2">
      <c r="A106" s="445"/>
      <c r="B106" s="458"/>
      <c r="C106" s="462" t="s">
        <v>358</v>
      </c>
      <c r="D106" s="463"/>
      <c r="E106" s="463"/>
      <c r="F106" s="463"/>
      <c r="G106" s="463"/>
      <c r="H106" s="464"/>
    </row>
    <row r="107" spans="1:8" x14ac:dyDescent="0.2">
      <c r="A107" s="445"/>
      <c r="B107" s="458"/>
      <c r="C107" s="462" t="s">
        <v>359</v>
      </c>
      <c r="D107" s="463"/>
      <c r="E107" s="463"/>
      <c r="F107" s="463"/>
      <c r="G107" s="463"/>
      <c r="H107" s="464"/>
    </row>
    <row r="108" spans="1:8" x14ac:dyDescent="0.2">
      <c r="A108" s="445"/>
      <c r="B108" s="458"/>
      <c r="C108" s="230" t="s">
        <v>319</v>
      </c>
      <c r="D108" s="191">
        <f>(17.6+1.4+0.85+1.3)</f>
        <v>21.150000000000002</v>
      </c>
      <c r="E108" s="188"/>
      <c r="F108" s="188"/>
      <c r="G108" s="188"/>
      <c r="H108" s="190"/>
    </row>
    <row r="109" spans="1:8" ht="12.75" customHeight="1" x14ac:dyDescent="0.2">
      <c r="A109" s="443" t="str">
        <f>'PLANILHA ORÇAMENTARIA'!A26</f>
        <v>2.6</v>
      </c>
      <c r="B109" s="457"/>
      <c r="C109" s="460" t="str">
        <f>'PLANILHA ORÇAMENTARIA'!D26</f>
        <v>RETIRADA DE PEITORIL DE MÁRMORE OU GRANITO</v>
      </c>
      <c r="D109" s="460"/>
      <c r="E109" s="460"/>
      <c r="F109" s="460"/>
      <c r="G109" s="460"/>
      <c r="H109" s="461"/>
    </row>
    <row r="110" spans="1:8" x14ac:dyDescent="0.2">
      <c r="A110" s="445"/>
      <c r="B110" s="458"/>
      <c r="C110" s="188" t="s">
        <v>210</v>
      </c>
      <c r="D110" s="188" t="str">
        <f>'PLANILHA ORÇAMENTARIA'!E26</f>
        <v>M</v>
      </c>
      <c r="E110" s="188"/>
      <c r="F110" s="188"/>
      <c r="G110" s="188"/>
      <c r="H110" s="190"/>
    </row>
    <row r="111" spans="1:8" x14ac:dyDescent="0.2">
      <c r="A111" s="445"/>
      <c r="B111" s="458"/>
      <c r="C111" s="188" t="s">
        <v>212</v>
      </c>
      <c r="D111" s="191">
        <f>'PLANILHA ORÇAMENTARIA'!F26</f>
        <v>23.82</v>
      </c>
      <c r="E111" s="188"/>
      <c r="F111" s="188"/>
      <c r="G111" s="188"/>
      <c r="H111" s="190"/>
    </row>
    <row r="112" spans="1:8" x14ac:dyDescent="0.2">
      <c r="A112" s="447"/>
      <c r="B112" s="459"/>
      <c r="C112" s="440" t="s">
        <v>748</v>
      </c>
      <c r="D112" s="441"/>
      <c r="E112" s="441"/>
      <c r="F112" s="441"/>
      <c r="G112" s="441"/>
      <c r="H112" s="442"/>
    </row>
    <row r="113" spans="1:8" x14ac:dyDescent="0.2">
      <c r="A113" s="443" t="str">
        <f>'PLANILHA ORÇAMENTARIA'!A27</f>
        <v>2.7</v>
      </c>
      <c r="B113" s="457"/>
      <c r="C113" s="460" t="str">
        <f>'PLANILHA ORÇAMENTARIA'!D27</f>
        <v>DEMOLIÇÃO DE DIVISÓRIA DE PEDRAS (MÁRMORE, GRANITO, ARDÓSIA, MARMORITE), INCLUSIVE AFASTAMENTO</v>
      </c>
      <c r="D113" s="460"/>
      <c r="E113" s="460"/>
      <c r="F113" s="460"/>
      <c r="G113" s="460"/>
      <c r="H113" s="461"/>
    </row>
    <row r="114" spans="1:8" x14ac:dyDescent="0.2">
      <c r="A114" s="445"/>
      <c r="B114" s="458"/>
      <c r="C114" s="188" t="s">
        <v>210</v>
      </c>
      <c r="D114" s="188" t="str">
        <f>'PLANILHA ORÇAMENTARIA'!E27</f>
        <v>M2</v>
      </c>
      <c r="E114" s="188"/>
      <c r="F114" s="188"/>
      <c r="G114" s="188"/>
      <c r="H114" s="190"/>
    </row>
    <row r="115" spans="1:8" x14ac:dyDescent="0.2">
      <c r="A115" s="445"/>
      <c r="B115" s="458"/>
      <c r="C115" s="188" t="s">
        <v>212</v>
      </c>
      <c r="D115" s="191">
        <f>'PLANILHA ORÇAMENTARIA'!F27</f>
        <v>24.96</v>
      </c>
      <c r="E115" s="188"/>
      <c r="F115" s="188"/>
      <c r="G115" s="188"/>
      <c r="H115" s="190"/>
    </row>
    <row r="116" spans="1:8" x14ac:dyDescent="0.2">
      <c r="A116" s="447"/>
      <c r="B116" s="448"/>
      <c r="C116" s="440" t="s">
        <v>360</v>
      </c>
      <c r="D116" s="441"/>
      <c r="E116" s="441"/>
      <c r="F116" s="441"/>
      <c r="G116" s="441"/>
      <c r="H116" s="442"/>
    </row>
    <row r="117" spans="1:8" x14ac:dyDescent="0.2">
      <c r="A117" s="445" t="str">
        <f>'PLANILHA ORÇAMENTARIA'!A28</f>
        <v>2.8</v>
      </c>
      <c r="B117" s="458"/>
      <c r="C117" s="465" t="str">
        <f>'PLANILHA ORÇAMENTARIA'!D28</f>
        <v>DEMOLIÇÃO DE PISO CIMENTADO OU CONTRAPISO DE ARGAMASSA ESPESSURA MÁXIMA DE 10CM, INCLUSIVE AFASTAMENTO</v>
      </c>
      <c r="D117" s="465"/>
      <c r="E117" s="465"/>
      <c r="F117" s="465"/>
      <c r="G117" s="465"/>
      <c r="H117" s="466"/>
    </row>
    <row r="118" spans="1:8" x14ac:dyDescent="0.2">
      <c r="A118" s="445"/>
      <c r="B118" s="458"/>
      <c r="C118" s="188" t="s">
        <v>210</v>
      </c>
      <c r="D118" s="188" t="str">
        <f>'PLANILHA ORÇAMENTARIA'!E28</f>
        <v>M2</v>
      </c>
      <c r="E118" s="188"/>
      <c r="F118" s="188"/>
      <c r="G118" s="188"/>
      <c r="H118" s="190"/>
    </row>
    <row r="119" spans="1:8" x14ac:dyDescent="0.2">
      <c r="A119" s="445"/>
      <c r="B119" s="458"/>
      <c r="C119" s="188" t="s">
        <v>212</v>
      </c>
      <c r="D119" s="191">
        <f>'PLANILHA ORÇAMENTARIA'!F28</f>
        <v>708.19</v>
      </c>
      <c r="E119" s="188"/>
      <c r="F119" s="188"/>
      <c r="G119" s="188"/>
      <c r="H119" s="190"/>
    </row>
    <row r="120" spans="1:8" x14ac:dyDescent="0.2">
      <c r="A120" s="447"/>
      <c r="B120" s="459"/>
      <c r="C120" s="440" t="s">
        <v>361</v>
      </c>
      <c r="D120" s="441"/>
      <c r="E120" s="441"/>
      <c r="F120" s="441"/>
      <c r="G120" s="441"/>
      <c r="H120" s="442"/>
    </row>
    <row r="121" spans="1:8" x14ac:dyDescent="0.2">
      <c r="A121" s="443" t="str">
        <f>'PLANILHA ORÇAMENTARIA'!A29</f>
        <v>2.9</v>
      </c>
      <c r="B121" s="457"/>
      <c r="C121" s="460" t="str">
        <f>'PLANILHA ORÇAMENTARIA'!D29</f>
        <v>DEMOLIÇÃO DE REVESTIMENTO CERÂMICO, AZULEJO OU LADRILHO HIDRÁULICO INCLUSIVE AFASTAMENTO</v>
      </c>
      <c r="D121" s="460"/>
      <c r="E121" s="460"/>
      <c r="F121" s="460"/>
      <c r="G121" s="460"/>
      <c r="H121" s="461"/>
    </row>
    <row r="122" spans="1:8" x14ac:dyDescent="0.2">
      <c r="A122" s="445"/>
      <c r="B122" s="458"/>
      <c r="C122" s="188" t="s">
        <v>210</v>
      </c>
      <c r="D122" s="188" t="str">
        <f>'PLANILHA ORÇAMENTARIA'!E29</f>
        <v>M2</v>
      </c>
      <c r="E122" s="188"/>
      <c r="F122" s="188"/>
      <c r="G122" s="188"/>
      <c r="H122" s="190"/>
    </row>
    <row r="123" spans="1:8" x14ac:dyDescent="0.2">
      <c r="A123" s="445"/>
      <c r="B123" s="458"/>
      <c r="C123" s="188" t="s">
        <v>212</v>
      </c>
      <c r="D123" s="191">
        <f>'PLANILHA ORÇAMENTARIA'!F29</f>
        <v>465.73</v>
      </c>
      <c r="E123" s="188"/>
      <c r="F123" s="188"/>
      <c r="G123" s="188"/>
      <c r="H123" s="190"/>
    </row>
    <row r="124" spans="1:8" x14ac:dyDescent="0.2">
      <c r="A124" s="445"/>
      <c r="B124" s="446"/>
      <c r="C124" s="462" t="s">
        <v>362</v>
      </c>
      <c r="D124" s="463"/>
      <c r="E124" s="463"/>
      <c r="F124" s="463"/>
      <c r="G124" s="463"/>
      <c r="H124" s="464"/>
    </row>
    <row r="125" spans="1:8" x14ac:dyDescent="0.2">
      <c r="A125" s="445"/>
      <c r="B125" s="446"/>
      <c r="C125" s="462" t="s">
        <v>443</v>
      </c>
      <c r="D125" s="463"/>
      <c r="E125" s="463"/>
      <c r="F125" s="463"/>
      <c r="G125" s="463"/>
      <c r="H125" s="464"/>
    </row>
    <row r="126" spans="1:8" x14ac:dyDescent="0.2">
      <c r="A126" s="445"/>
      <c r="B126" s="446"/>
      <c r="C126" s="462" t="s">
        <v>363</v>
      </c>
      <c r="D126" s="463"/>
      <c r="E126" s="463"/>
      <c r="F126" s="463"/>
      <c r="G126" s="463"/>
      <c r="H126" s="464"/>
    </row>
    <row r="127" spans="1:8" x14ac:dyDescent="0.2">
      <c r="A127" s="445"/>
      <c r="B127" s="446"/>
      <c r="C127" s="462" t="s">
        <v>529</v>
      </c>
      <c r="D127" s="463"/>
      <c r="E127" s="463"/>
      <c r="F127" s="463"/>
      <c r="G127" s="463"/>
      <c r="H127" s="464"/>
    </row>
    <row r="128" spans="1:8" x14ac:dyDescent="0.2">
      <c r="A128" s="445"/>
      <c r="B128" s="446"/>
      <c r="C128" s="462" t="s">
        <v>364</v>
      </c>
      <c r="D128" s="463"/>
      <c r="E128" s="463"/>
      <c r="F128" s="463"/>
      <c r="G128" s="463"/>
      <c r="H128" s="464"/>
    </row>
    <row r="129" spans="1:8" x14ac:dyDescent="0.2">
      <c r="A129" s="445"/>
      <c r="B129" s="446"/>
      <c r="C129" s="462" t="s">
        <v>365</v>
      </c>
      <c r="D129" s="463"/>
      <c r="E129" s="463"/>
      <c r="F129" s="463"/>
      <c r="G129" s="463"/>
      <c r="H129" s="464"/>
    </row>
    <row r="130" spans="1:8" x14ac:dyDescent="0.2">
      <c r="A130" s="445"/>
      <c r="B130" s="446"/>
      <c r="C130" s="462" t="s">
        <v>366</v>
      </c>
      <c r="D130" s="463"/>
      <c r="E130" s="463"/>
      <c r="F130" s="463"/>
      <c r="G130" s="463"/>
      <c r="H130" s="464"/>
    </row>
    <row r="131" spans="1:8" x14ac:dyDescent="0.2">
      <c r="A131" s="445"/>
      <c r="B131" s="446"/>
      <c r="C131" s="462" t="s">
        <v>367</v>
      </c>
      <c r="D131" s="463"/>
      <c r="E131" s="463"/>
      <c r="F131" s="463"/>
      <c r="G131" s="463"/>
      <c r="H131" s="464"/>
    </row>
    <row r="132" spans="1:8" x14ac:dyDescent="0.2">
      <c r="A132" s="445"/>
      <c r="B132" s="446"/>
      <c r="C132" s="462" t="s">
        <v>407</v>
      </c>
      <c r="D132" s="463"/>
      <c r="E132" s="463"/>
      <c r="F132" s="463"/>
      <c r="G132" s="463"/>
      <c r="H132" s="464"/>
    </row>
    <row r="133" spans="1:8" x14ac:dyDescent="0.2">
      <c r="A133" s="445"/>
      <c r="B133" s="446"/>
      <c r="C133" s="462" t="s">
        <v>1048</v>
      </c>
      <c r="D133" s="463"/>
      <c r="E133" s="463"/>
      <c r="F133" s="463"/>
      <c r="G133" s="463"/>
      <c r="H133" s="464"/>
    </row>
    <row r="134" spans="1:8" x14ac:dyDescent="0.2">
      <c r="A134" s="445"/>
      <c r="B134" s="446"/>
      <c r="C134" s="462" t="s">
        <v>1062</v>
      </c>
      <c r="D134" s="463"/>
      <c r="E134" s="463"/>
      <c r="F134" s="463"/>
      <c r="G134" s="463"/>
      <c r="H134" s="464"/>
    </row>
    <row r="135" spans="1:8" x14ac:dyDescent="0.2">
      <c r="A135" s="447"/>
      <c r="B135" s="448"/>
      <c r="C135" s="232" t="s">
        <v>319</v>
      </c>
      <c r="D135" s="237">
        <f>(59.17+18.12+60.1+38.38+115.12+58.7+12.43+71.47+0.6+24.89+6.75)</f>
        <v>465.73</v>
      </c>
      <c r="E135" s="234"/>
      <c r="F135" s="234"/>
      <c r="G135" s="234"/>
      <c r="H135" s="235"/>
    </row>
    <row r="136" spans="1:8" x14ac:dyDescent="0.2">
      <c r="A136" s="451" t="s">
        <v>246</v>
      </c>
      <c r="B136" s="451"/>
      <c r="C136" s="449" t="str">
        <f>'PLANILHA ORÇAMENTARIA'!D30</f>
        <v>APICOAMENTO DE PAREDE PARA REMOÇÃO DE ARGAMASSA</v>
      </c>
      <c r="D136" s="449"/>
      <c r="E136" s="449"/>
      <c r="F136" s="449"/>
      <c r="G136" s="449"/>
      <c r="H136" s="449"/>
    </row>
    <row r="137" spans="1:8" x14ac:dyDescent="0.2">
      <c r="A137" s="451"/>
      <c r="B137" s="451"/>
      <c r="C137" s="303" t="s">
        <v>210</v>
      </c>
      <c r="D137" s="452" t="s">
        <v>196</v>
      </c>
      <c r="E137" s="453"/>
      <c r="F137" s="453"/>
      <c r="G137" s="453"/>
      <c r="H137" s="454"/>
    </row>
    <row r="138" spans="1:8" x14ac:dyDescent="0.2">
      <c r="A138" s="451"/>
      <c r="B138" s="451"/>
      <c r="C138" s="303" t="s">
        <v>212</v>
      </c>
      <c r="D138" s="470">
        <f>'PLANILHA ORÇAMENTARIA'!F30</f>
        <v>733.82999999999993</v>
      </c>
      <c r="E138" s="471"/>
      <c r="F138" s="471"/>
      <c r="G138" s="471"/>
      <c r="H138" s="472"/>
    </row>
    <row r="139" spans="1:8" x14ac:dyDescent="0.2">
      <c r="A139" s="451"/>
      <c r="B139" s="451"/>
      <c r="C139" s="451" t="str">
        <f>'PLANILHA ORÇAMENTARIA'!D121</f>
        <v>REVESTIMENTO COM PASTILHAS  (10X10CM), ASSENTADO COM ARGAMASSA PRÉ-FABRICADA, INCLUSIVE REJUNTAMENTO</v>
      </c>
      <c r="D139" s="451"/>
      <c r="E139" s="451"/>
      <c r="F139" s="451"/>
      <c r="G139" s="303">
        <f>'PLANILHA ORÇAMENTARIA'!F121</f>
        <v>321.20999999999998</v>
      </c>
      <c r="H139" s="303" t="s">
        <v>196</v>
      </c>
    </row>
    <row r="140" spans="1:8" x14ac:dyDescent="0.2">
      <c r="A140" s="451"/>
      <c r="B140" s="451"/>
      <c r="C140" s="449" t="str">
        <f>'PLANILHA ORÇAMENTARIA'!D122</f>
        <v>REVESTIMENTO COM CERÂMICA APLICADO EM PAREDE, ACABAMENTO ESMALTADO, AMBIENTE INTERNO/EXTERNO, PADRÃO EXTRA, DIMENSÃO DA PEÇA ATÉ 2025 CM2, PEI III, ASSENTAMENTO COM ARGAMASSA INDUSTRIALIZADA, INCLUSIVE REJUNTAMENTO</v>
      </c>
      <c r="D140" s="449"/>
      <c r="E140" s="449"/>
      <c r="F140" s="449"/>
      <c r="G140" s="303">
        <f>'PLANILHA ORÇAMENTARIA'!F122</f>
        <v>412.62</v>
      </c>
      <c r="H140" s="303" t="s">
        <v>196</v>
      </c>
    </row>
    <row r="141" spans="1:8" x14ac:dyDescent="0.2">
      <c r="A141" s="451"/>
      <c r="B141" s="451"/>
      <c r="C141" s="303" t="s">
        <v>319</v>
      </c>
      <c r="D141" s="452">
        <f>G139+G140</f>
        <v>733.82999999999993</v>
      </c>
      <c r="E141" s="453"/>
      <c r="F141" s="453"/>
      <c r="G141" s="453"/>
      <c r="H141" s="454"/>
    </row>
    <row r="142" spans="1:8" x14ac:dyDescent="0.2">
      <c r="A142" s="451" t="s">
        <v>247</v>
      </c>
      <c r="B142" s="451"/>
      <c r="C142" s="449" t="str">
        <f>'PLANILHA ORÇAMENTARIA'!D31</f>
        <v xml:space="preserve">REMOÇÃO DE TELHA METÁLICA, INCLUSIVE AFASTAMENTO </v>
      </c>
      <c r="D142" s="449"/>
      <c r="E142" s="449"/>
      <c r="F142" s="449"/>
      <c r="G142" s="449"/>
      <c r="H142" s="449"/>
    </row>
    <row r="143" spans="1:8" x14ac:dyDescent="0.2">
      <c r="A143" s="451"/>
      <c r="B143" s="451"/>
      <c r="C143" s="303" t="s">
        <v>210</v>
      </c>
      <c r="D143" s="452" t="s">
        <v>196</v>
      </c>
      <c r="E143" s="453"/>
      <c r="F143" s="453"/>
      <c r="G143" s="453"/>
      <c r="H143" s="454"/>
    </row>
    <row r="144" spans="1:8" x14ac:dyDescent="0.2">
      <c r="A144" s="451"/>
      <c r="B144" s="451"/>
      <c r="C144" s="303" t="s">
        <v>212</v>
      </c>
      <c r="D144" s="470">
        <f>'PLANILHA ORÇAMENTARIA'!F31</f>
        <v>737.13</v>
      </c>
      <c r="E144" s="471"/>
      <c r="F144" s="471"/>
      <c r="G144" s="471"/>
      <c r="H144" s="472"/>
    </row>
    <row r="145" spans="1:8" x14ac:dyDescent="0.2">
      <c r="A145" s="451"/>
      <c r="B145" s="451"/>
      <c r="C145" s="452" t="s">
        <v>1128</v>
      </c>
      <c r="D145" s="453"/>
      <c r="E145" s="453"/>
      <c r="F145" s="453"/>
      <c r="G145" s="453"/>
      <c r="H145" s="454"/>
    </row>
    <row r="146" spans="1:8" x14ac:dyDescent="0.2">
      <c r="A146" s="451" t="s">
        <v>248</v>
      </c>
      <c r="B146" s="451"/>
      <c r="C146" s="449" t="str">
        <f>'PLANILHA ORÇAMENTARIA'!D32</f>
        <v>DEMOLIÇÃO DE ENGRADAMENTO, INCLUSIVE AFASTAMENTO.</v>
      </c>
      <c r="D146" s="449"/>
      <c r="E146" s="449"/>
      <c r="F146" s="449"/>
      <c r="G146" s="449"/>
      <c r="H146" s="449"/>
    </row>
    <row r="147" spans="1:8" x14ac:dyDescent="0.2">
      <c r="A147" s="451"/>
      <c r="B147" s="451"/>
      <c r="C147" s="303" t="s">
        <v>210</v>
      </c>
      <c r="D147" s="452" t="s">
        <v>196</v>
      </c>
      <c r="E147" s="453"/>
      <c r="F147" s="453"/>
      <c r="G147" s="453"/>
      <c r="H147" s="454"/>
    </row>
    <row r="148" spans="1:8" x14ac:dyDescent="0.2">
      <c r="A148" s="451"/>
      <c r="B148" s="451"/>
      <c r="C148" s="303" t="s">
        <v>212</v>
      </c>
      <c r="D148" s="470">
        <f>'PLANILHA ORÇAMENTARIA'!F32</f>
        <v>152.626</v>
      </c>
      <c r="E148" s="471"/>
      <c r="F148" s="471"/>
      <c r="G148" s="471"/>
      <c r="H148" s="472"/>
    </row>
    <row r="149" spans="1:8" x14ac:dyDescent="0.2">
      <c r="A149" s="451"/>
      <c r="B149" s="451"/>
      <c r="C149" s="452" t="s">
        <v>1129</v>
      </c>
      <c r="D149" s="453"/>
      <c r="E149" s="453"/>
      <c r="F149" s="453"/>
      <c r="G149" s="453"/>
      <c r="H149" s="454"/>
    </row>
    <row r="150" spans="1:8" x14ac:dyDescent="0.2">
      <c r="A150" s="451"/>
      <c r="B150" s="451"/>
      <c r="C150" s="452" t="s">
        <v>1136</v>
      </c>
      <c r="D150" s="453"/>
      <c r="E150" s="453"/>
      <c r="F150" s="453"/>
      <c r="G150" s="453"/>
      <c r="H150" s="454"/>
    </row>
    <row r="151" spans="1:8" x14ac:dyDescent="0.2">
      <c r="A151" s="451" t="s">
        <v>249</v>
      </c>
      <c r="B151" s="451"/>
      <c r="C151" s="449" t="str">
        <f>'PLANILHA ORÇAMENTARIA'!D33</f>
        <v>REMOÇÃO DE RUFO E CONTRARUFO DE CHAPA GALVANIZADA, INCLUSIVE AFASTAMENTO</v>
      </c>
      <c r="D151" s="449"/>
      <c r="E151" s="449"/>
      <c r="F151" s="449"/>
      <c r="G151" s="449"/>
      <c r="H151" s="449"/>
    </row>
    <row r="152" spans="1:8" x14ac:dyDescent="0.2">
      <c r="A152" s="451"/>
      <c r="B152" s="451"/>
      <c r="C152" s="303" t="s">
        <v>210</v>
      </c>
      <c r="D152" s="449" t="s">
        <v>56</v>
      </c>
      <c r="E152" s="449"/>
      <c r="F152" s="449"/>
      <c r="G152" s="449"/>
      <c r="H152" s="449"/>
    </row>
    <row r="153" spans="1:8" x14ac:dyDescent="0.2">
      <c r="A153" s="451"/>
      <c r="B153" s="451"/>
      <c r="C153" s="303" t="s">
        <v>212</v>
      </c>
      <c r="D153" s="450">
        <f>'PLANILHA ORÇAMENTARIA'!F33</f>
        <v>137.5</v>
      </c>
      <c r="E153" s="450"/>
      <c r="F153" s="450"/>
      <c r="G153" s="450"/>
      <c r="H153" s="450"/>
    </row>
    <row r="154" spans="1:8" x14ac:dyDescent="0.2">
      <c r="A154" s="451"/>
      <c r="B154" s="451"/>
      <c r="C154" s="449" t="s">
        <v>1130</v>
      </c>
      <c r="D154" s="449"/>
      <c r="E154" s="449"/>
      <c r="F154" s="449"/>
      <c r="G154" s="449"/>
      <c r="H154" s="449"/>
    </row>
    <row r="155" spans="1:8" ht="14.25" customHeight="1" x14ac:dyDescent="0.2">
      <c r="A155" s="451" t="s">
        <v>250</v>
      </c>
      <c r="B155" s="451"/>
      <c r="C155" s="449" t="str">
        <f>'PLANILHA ORÇAMENTARIA'!D34</f>
        <v>REMOÇÃO DE CALHA GALVANIZADA OU PVC, INCLUSIVE AFASTAMENTO</v>
      </c>
      <c r="D155" s="449"/>
      <c r="E155" s="449"/>
      <c r="F155" s="449"/>
      <c r="G155" s="449"/>
      <c r="H155" s="449"/>
    </row>
    <row r="156" spans="1:8" x14ac:dyDescent="0.2">
      <c r="A156" s="451"/>
      <c r="B156" s="451"/>
      <c r="C156" s="303" t="s">
        <v>210</v>
      </c>
      <c r="D156" s="449" t="s">
        <v>56</v>
      </c>
      <c r="E156" s="449"/>
      <c r="F156" s="449"/>
      <c r="G156" s="449"/>
      <c r="H156" s="449"/>
    </row>
    <row r="157" spans="1:8" x14ac:dyDescent="0.2">
      <c r="A157" s="451"/>
      <c r="B157" s="451"/>
      <c r="C157" s="303" t="s">
        <v>212</v>
      </c>
      <c r="D157" s="450">
        <f>'PLANILHA ORÇAMENTARIA'!F34</f>
        <v>83.05</v>
      </c>
      <c r="E157" s="450"/>
      <c r="F157" s="450"/>
      <c r="G157" s="450"/>
      <c r="H157" s="450"/>
    </row>
    <row r="158" spans="1:8" x14ac:dyDescent="0.2">
      <c r="A158" s="451"/>
      <c r="B158" s="451"/>
      <c r="C158" s="449" t="str">
        <f>C507</f>
        <v>SUBSTITUIÇÃO DA CALHA DO TELHADO = 36,80 + 44,45 = 81,25 +1,80m de calha para captação de agua pluvial na lavanderia</v>
      </c>
      <c r="D158" s="449"/>
      <c r="E158" s="449"/>
      <c r="F158" s="449"/>
      <c r="G158" s="449"/>
      <c r="H158" s="449"/>
    </row>
    <row r="159" spans="1:8" x14ac:dyDescent="0.2">
      <c r="A159" s="476" t="str">
        <f>'PLANILHA ORÇAMENTARIA'!A35</f>
        <v>2.15</v>
      </c>
      <c r="B159" s="477"/>
      <c r="C159" s="500" t="str">
        <f>'PLANILHA ORÇAMENTARIA'!D35</f>
        <v>REMOÇÃO DE PORTA OU JANELA INCLUSIVE MARCO E ALISAR, INCLUSIVE AFASTAMENTO E EMPILHAMENTO</v>
      </c>
      <c r="D159" s="500"/>
      <c r="E159" s="500"/>
      <c r="F159" s="500"/>
      <c r="G159" s="500"/>
      <c r="H159" s="501"/>
    </row>
    <row r="160" spans="1:8" x14ac:dyDescent="0.2">
      <c r="A160" s="478"/>
      <c r="B160" s="479"/>
      <c r="C160" s="239" t="s">
        <v>210</v>
      </c>
      <c r="D160" s="239" t="str">
        <f>'PLANILHA ORÇAMENTARIA'!E35</f>
        <v>M2</v>
      </c>
      <c r="E160" s="239"/>
      <c r="F160" s="239"/>
      <c r="G160" s="239"/>
      <c r="H160" s="240"/>
    </row>
    <row r="161" spans="1:8" x14ac:dyDescent="0.2">
      <c r="A161" s="478"/>
      <c r="B161" s="479"/>
      <c r="C161" s="239" t="s">
        <v>212</v>
      </c>
      <c r="D161" s="241">
        <f>'PLANILHA ORÇAMENTARIA'!F35</f>
        <v>52.65</v>
      </c>
      <c r="E161" s="239"/>
      <c r="F161" s="239"/>
      <c r="G161" s="239"/>
      <c r="H161" s="240"/>
    </row>
    <row r="162" spans="1:8" x14ac:dyDescent="0.2">
      <c r="A162" s="478"/>
      <c r="B162" s="479"/>
      <c r="C162" s="491" t="s">
        <v>370</v>
      </c>
      <c r="D162" s="492"/>
      <c r="E162" s="492"/>
      <c r="F162" s="492"/>
      <c r="G162" s="492"/>
      <c r="H162" s="493"/>
    </row>
    <row r="163" spans="1:8" x14ac:dyDescent="0.2">
      <c r="A163" s="478"/>
      <c r="B163" s="479"/>
      <c r="C163" s="491" t="s">
        <v>371</v>
      </c>
      <c r="D163" s="492"/>
      <c r="E163" s="492"/>
      <c r="F163" s="492"/>
      <c r="G163" s="492"/>
      <c r="H163" s="493"/>
    </row>
    <row r="164" spans="1:8" x14ac:dyDescent="0.2">
      <c r="A164" s="478"/>
      <c r="B164" s="479"/>
      <c r="C164" s="491" t="s">
        <v>372</v>
      </c>
      <c r="D164" s="492"/>
      <c r="E164" s="492"/>
      <c r="F164" s="492"/>
      <c r="G164" s="492"/>
      <c r="H164" s="493"/>
    </row>
    <row r="165" spans="1:8" x14ac:dyDescent="0.2">
      <c r="A165" s="478"/>
      <c r="B165" s="479"/>
      <c r="C165" s="491" t="s">
        <v>383</v>
      </c>
      <c r="D165" s="492"/>
      <c r="E165" s="492"/>
      <c r="F165" s="492"/>
      <c r="G165" s="492"/>
      <c r="H165" s="493"/>
    </row>
    <row r="166" spans="1:8" x14ac:dyDescent="0.2">
      <c r="A166" s="478"/>
      <c r="B166" s="479"/>
      <c r="C166" s="491" t="s">
        <v>373</v>
      </c>
      <c r="D166" s="492"/>
      <c r="E166" s="492"/>
      <c r="F166" s="492"/>
      <c r="G166" s="492"/>
      <c r="H166" s="493"/>
    </row>
    <row r="167" spans="1:8" x14ac:dyDescent="0.2">
      <c r="A167" s="480"/>
      <c r="B167" s="481"/>
      <c r="C167" s="242" t="s">
        <v>319</v>
      </c>
      <c r="D167" s="243">
        <f>(36.96+1.47+1.26+11.2+1.76)</f>
        <v>52.65</v>
      </c>
      <c r="E167" s="244"/>
      <c r="F167" s="244"/>
      <c r="G167" s="244"/>
      <c r="H167" s="245"/>
    </row>
    <row r="168" spans="1:8" x14ac:dyDescent="0.2">
      <c r="A168" s="476" t="str">
        <f>'PLANILHA ORÇAMENTARIA'!A36</f>
        <v>2.16</v>
      </c>
      <c r="B168" s="477"/>
      <c r="C168" s="500" t="str">
        <f>'PLANILHA ORÇAMENTARIA'!D36</f>
        <v>REMOÇÃO E REASSENTAMENTO DE ESQUADRIA DE ALUMÍNIO E VIDRO (COM REAPROVEITAMENTO)</v>
      </c>
      <c r="D168" s="500"/>
      <c r="E168" s="500"/>
      <c r="F168" s="500"/>
      <c r="G168" s="500"/>
      <c r="H168" s="501"/>
    </row>
    <row r="169" spans="1:8" x14ac:dyDescent="0.2">
      <c r="A169" s="478"/>
      <c r="B169" s="479"/>
      <c r="C169" s="239" t="s">
        <v>210</v>
      </c>
      <c r="D169" s="239" t="str">
        <f>'PLANILHA ORÇAMENTARIA'!E36</f>
        <v>M2</v>
      </c>
      <c r="E169" s="239"/>
      <c r="F169" s="239"/>
      <c r="G169" s="239"/>
      <c r="H169" s="240"/>
    </row>
    <row r="170" spans="1:8" x14ac:dyDescent="0.2">
      <c r="A170" s="478"/>
      <c r="B170" s="479"/>
      <c r="C170" s="239" t="s">
        <v>212</v>
      </c>
      <c r="D170" s="241">
        <f>'PLANILHA ORÇAMENTARIA'!F36</f>
        <v>11.5</v>
      </c>
      <c r="E170" s="239"/>
      <c r="F170" s="239"/>
      <c r="G170" s="239"/>
      <c r="H170" s="240"/>
    </row>
    <row r="171" spans="1:8" x14ac:dyDescent="0.2">
      <c r="A171" s="478"/>
      <c r="B171" s="479"/>
      <c r="C171" s="491" t="s">
        <v>384</v>
      </c>
      <c r="D171" s="492"/>
      <c r="E171" s="492"/>
      <c r="F171" s="492"/>
      <c r="G171" s="492"/>
      <c r="H171" s="493"/>
    </row>
    <row r="172" spans="1:8" x14ac:dyDescent="0.2">
      <c r="A172" s="478"/>
      <c r="B172" s="479"/>
      <c r="C172" s="491" t="s">
        <v>385</v>
      </c>
      <c r="D172" s="492"/>
      <c r="E172" s="492"/>
      <c r="F172" s="492"/>
      <c r="G172" s="492"/>
      <c r="H172" s="493"/>
    </row>
    <row r="173" spans="1:8" x14ac:dyDescent="0.2">
      <c r="A173" s="478"/>
      <c r="B173" s="479"/>
      <c r="C173" s="491" t="s">
        <v>386</v>
      </c>
      <c r="D173" s="492"/>
      <c r="E173" s="492"/>
      <c r="F173" s="492"/>
      <c r="G173" s="492"/>
      <c r="H173" s="493"/>
    </row>
    <row r="174" spans="1:8" x14ac:dyDescent="0.2">
      <c r="A174" s="478"/>
      <c r="B174" s="479"/>
      <c r="C174" s="491" t="s">
        <v>388</v>
      </c>
      <c r="D174" s="492"/>
      <c r="E174" s="492"/>
      <c r="F174" s="492"/>
      <c r="G174" s="492"/>
      <c r="H174" s="493"/>
    </row>
    <row r="175" spans="1:8" x14ac:dyDescent="0.2">
      <c r="A175" s="478"/>
      <c r="B175" s="479"/>
      <c r="C175" s="491" t="s">
        <v>387</v>
      </c>
      <c r="D175" s="492"/>
      <c r="E175" s="492"/>
      <c r="F175" s="492"/>
      <c r="G175" s="492"/>
      <c r="H175" s="493"/>
    </row>
    <row r="176" spans="1:8" x14ac:dyDescent="0.2">
      <c r="A176" s="478"/>
      <c r="B176" s="479"/>
      <c r="C176" s="491" t="s">
        <v>389</v>
      </c>
      <c r="D176" s="492"/>
      <c r="E176" s="492"/>
      <c r="F176" s="492"/>
      <c r="G176" s="492"/>
      <c r="H176" s="493"/>
    </row>
    <row r="177" spans="1:8" x14ac:dyDescent="0.2">
      <c r="A177" s="478"/>
      <c r="B177" s="479"/>
      <c r="C177" s="491" t="s">
        <v>1064</v>
      </c>
      <c r="D177" s="492"/>
      <c r="E177" s="492"/>
      <c r="F177" s="492"/>
      <c r="G177" s="492"/>
      <c r="H177" s="493"/>
    </row>
    <row r="178" spans="1:8" x14ac:dyDescent="0.2">
      <c r="A178" s="480"/>
      <c r="B178" s="481"/>
      <c r="C178" s="242" t="s">
        <v>319</v>
      </c>
      <c r="D178" s="246">
        <f>7.9+3.6</f>
        <v>11.5</v>
      </c>
      <c r="E178" s="244"/>
      <c r="F178" s="244"/>
      <c r="G178" s="244"/>
      <c r="H178" s="245"/>
    </row>
    <row r="179" spans="1:8" x14ac:dyDescent="0.2">
      <c r="A179" s="476" t="str">
        <f>'PLANILHA ORÇAMENTARIA'!A37</f>
        <v>2.17</v>
      </c>
      <c r="B179" s="477"/>
      <c r="C179" s="482" t="str">
        <f>'PLANILHA ORÇAMENTARIA'!D37</f>
        <v>REMOÇÃO DE PORTA OU JANELA METÁLICA, INCLUSIVE AFASTAMENTO</v>
      </c>
      <c r="D179" s="483"/>
      <c r="E179" s="483"/>
      <c r="F179" s="483"/>
      <c r="G179" s="483"/>
      <c r="H179" s="484"/>
    </row>
    <row r="180" spans="1:8" x14ac:dyDescent="0.2">
      <c r="A180" s="478"/>
      <c r="B180" s="479"/>
      <c r="C180" s="247" t="s">
        <v>210</v>
      </c>
      <c r="D180" s="239" t="str">
        <f>'PLANILHA ORÇAMENTARIA'!E37</f>
        <v>M2</v>
      </c>
      <c r="E180" s="239"/>
      <c r="F180" s="239"/>
      <c r="G180" s="239"/>
      <c r="H180" s="240"/>
    </row>
    <row r="181" spans="1:8" x14ac:dyDescent="0.2">
      <c r="A181" s="478"/>
      <c r="B181" s="479"/>
      <c r="C181" s="247" t="s">
        <v>212</v>
      </c>
      <c r="D181" s="241">
        <f>'PLANILHA ORÇAMENTARIA'!F37</f>
        <v>14.6</v>
      </c>
      <c r="E181" s="239"/>
      <c r="F181" s="239"/>
      <c r="G181" s="239"/>
      <c r="H181" s="240"/>
    </row>
    <row r="182" spans="1:8" x14ac:dyDescent="0.2">
      <c r="A182" s="478"/>
      <c r="B182" s="479"/>
      <c r="C182" s="491" t="s">
        <v>391</v>
      </c>
      <c r="D182" s="492"/>
      <c r="E182" s="492"/>
      <c r="F182" s="492"/>
      <c r="G182" s="492"/>
      <c r="H182" s="493"/>
    </row>
    <row r="183" spans="1:8" x14ac:dyDescent="0.2">
      <c r="A183" s="478"/>
      <c r="B183" s="479"/>
      <c r="C183" s="491" t="s">
        <v>392</v>
      </c>
      <c r="D183" s="492"/>
      <c r="E183" s="492"/>
      <c r="F183" s="492"/>
      <c r="G183" s="492"/>
      <c r="H183" s="493"/>
    </row>
    <row r="184" spans="1:8" x14ac:dyDescent="0.2">
      <c r="A184" s="478"/>
      <c r="B184" s="479"/>
      <c r="C184" s="491" t="s">
        <v>394</v>
      </c>
      <c r="D184" s="492"/>
      <c r="E184" s="492"/>
      <c r="F184" s="492"/>
      <c r="G184" s="492"/>
      <c r="H184" s="493"/>
    </row>
    <row r="185" spans="1:8" x14ac:dyDescent="0.2">
      <c r="A185" s="478"/>
      <c r="B185" s="479"/>
      <c r="C185" s="491" t="s">
        <v>393</v>
      </c>
      <c r="D185" s="492"/>
      <c r="E185" s="492"/>
      <c r="F185" s="492"/>
      <c r="G185" s="492"/>
      <c r="H185" s="493"/>
    </row>
    <row r="186" spans="1:8" x14ac:dyDescent="0.2">
      <c r="A186" s="478"/>
      <c r="B186" s="479"/>
      <c r="C186" s="491" t="s">
        <v>397</v>
      </c>
      <c r="D186" s="492"/>
      <c r="E186" s="492"/>
      <c r="F186" s="492"/>
      <c r="G186" s="492"/>
      <c r="H186" s="493"/>
    </row>
    <row r="187" spans="1:8" x14ac:dyDescent="0.2">
      <c r="A187" s="478"/>
      <c r="B187" s="479"/>
      <c r="C187" s="491" t="s">
        <v>395</v>
      </c>
      <c r="D187" s="492"/>
      <c r="E187" s="492"/>
      <c r="F187" s="492"/>
      <c r="G187" s="492"/>
      <c r="H187" s="493"/>
    </row>
    <row r="188" spans="1:8" x14ac:dyDescent="0.2">
      <c r="A188" s="478"/>
      <c r="B188" s="479"/>
      <c r="C188" s="491" t="s">
        <v>396</v>
      </c>
      <c r="D188" s="492"/>
      <c r="E188" s="492"/>
      <c r="F188" s="492"/>
      <c r="G188" s="492"/>
      <c r="H188" s="493"/>
    </row>
    <row r="189" spans="1:8" x14ac:dyDescent="0.2">
      <c r="A189" s="480"/>
      <c r="B189" s="481"/>
      <c r="C189" s="242" t="s">
        <v>398</v>
      </c>
      <c r="D189" s="246">
        <f>(2+2+1.226+2.62+5.07+0.6+1.08)</f>
        <v>14.596</v>
      </c>
      <c r="E189" s="244"/>
      <c r="F189" s="244"/>
      <c r="G189" s="244"/>
      <c r="H189" s="245"/>
    </row>
    <row r="190" spans="1:8" x14ac:dyDescent="0.2">
      <c r="A190" s="476" t="str">
        <f>'PLANILHA ORÇAMENTARIA'!A38</f>
        <v>2.18</v>
      </c>
      <c r="B190" s="477"/>
      <c r="C190" s="482" t="str">
        <f>'PLANILHA ORÇAMENTARIA'!D38</f>
        <v>REMOÇÃO E REASSENTAMENTO DE ESQUADRIA DE FERRO</v>
      </c>
      <c r="D190" s="483"/>
      <c r="E190" s="483"/>
      <c r="F190" s="483"/>
      <c r="G190" s="483"/>
      <c r="H190" s="484"/>
    </row>
    <row r="191" spans="1:8" x14ac:dyDescent="0.2">
      <c r="A191" s="478"/>
      <c r="B191" s="479"/>
      <c r="C191" s="247" t="s">
        <v>210</v>
      </c>
      <c r="D191" s="239" t="str">
        <f>'PLANILHA ORÇAMENTARIA'!E38</f>
        <v>M2</v>
      </c>
      <c r="E191" s="239"/>
      <c r="F191" s="239"/>
      <c r="G191" s="239"/>
      <c r="H191" s="240"/>
    </row>
    <row r="192" spans="1:8" x14ac:dyDescent="0.2">
      <c r="A192" s="478"/>
      <c r="B192" s="479"/>
      <c r="C192" s="247" t="s">
        <v>212</v>
      </c>
      <c r="D192" s="241">
        <f>'PLANILHA ORÇAMENTARIA'!F38</f>
        <v>25.2</v>
      </c>
      <c r="E192" s="239"/>
      <c r="F192" s="239"/>
      <c r="G192" s="239"/>
      <c r="H192" s="240"/>
    </row>
    <row r="193" spans="1:8" x14ac:dyDescent="0.2">
      <c r="A193" s="478"/>
      <c r="B193" s="479"/>
      <c r="C193" s="491" t="s">
        <v>399</v>
      </c>
      <c r="D193" s="492"/>
      <c r="E193" s="492"/>
      <c r="F193" s="492"/>
      <c r="G193" s="492"/>
      <c r="H193" s="493"/>
    </row>
    <row r="194" spans="1:8" x14ac:dyDescent="0.2">
      <c r="A194" s="478"/>
      <c r="B194" s="479"/>
      <c r="C194" s="491" t="s">
        <v>400</v>
      </c>
      <c r="D194" s="492"/>
      <c r="E194" s="492"/>
      <c r="F194" s="492"/>
      <c r="G194" s="492"/>
      <c r="H194" s="493"/>
    </row>
    <row r="195" spans="1:8" x14ac:dyDescent="0.2">
      <c r="A195" s="478"/>
      <c r="B195" s="479"/>
      <c r="C195" s="491" t="s">
        <v>401</v>
      </c>
      <c r="D195" s="492"/>
      <c r="E195" s="492"/>
      <c r="F195" s="492"/>
      <c r="G195" s="492"/>
      <c r="H195" s="493"/>
    </row>
    <row r="196" spans="1:8" x14ac:dyDescent="0.2">
      <c r="A196" s="478"/>
      <c r="B196" s="479"/>
      <c r="C196" s="491" t="s">
        <v>402</v>
      </c>
      <c r="D196" s="492"/>
      <c r="E196" s="492"/>
      <c r="F196" s="492"/>
      <c r="G196" s="492"/>
      <c r="H196" s="493"/>
    </row>
    <row r="197" spans="1:8" x14ac:dyDescent="0.2">
      <c r="A197" s="478"/>
      <c r="B197" s="479"/>
      <c r="C197" s="491" t="s">
        <v>403</v>
      </c>
      <c r="D197" s="492"/>
      <c r="E197" s="492"/>
      <c r="F197" s="492"/>
      <c r="G197" s="492"/>
      <c r="H197" s="493"/>
    </row>
    <row r="198" spans="1:8" x14ac:dyDescent="0.2">
      <c r="A198" s="478"/>
      <c r="B198" s="479"/>
      <c r="C198" s="491" t="s">
        <v>404</v>
      </c>
      <c r="D198" s="492"/>
      <c r="E198" s="492"/>
      <c r="F198" s="492"/>
      <c r="G198" s="492"/>
      <c r="H198" s="493"/>
    </row>
    <row r="199" spans="1:8" x14ac:dyDescent="0.2">
      <c r="A199" s="480"/>
      <c r="B199" s="481"/>
      <c r="C199" s="242" t="s">
        <v>398</v>
      </c>
      <c r="D199" s="246">
        <f>(1.89+5.25+2.36+5+8+2.7)</f>
        <v>25.2</v>
      </c>
      <c r="E199" s="244"/>
      <c r="F199" s="244"/>
      <c r="G199" s="244"/>
      <c r="H199" s="245"/>
    </row>
    <row r="200" spans="1:8" x14ac:dyDescent="0.2">
      <c r="A200" s="476" t="str">
        <f>'PLANILHA ORÇAMENTARIA'!A39</f>
        <v>2.19</v>
      </c>
      <c r="B200" s="477"/>
      <c r="C200" s="482" t="str">
        <f>'PLANILHA ORÇAMENTARIA'!D39</f>
        <v>REMOÇÃO DE ESTRUTURA METÁLICA CHUMBADA EM CONCRETO (GRADES DE JANELA E GRADIS EXTERNOS)</v>
      </c>
      <c r="D200" s="483"/>
      <c r="E200" s="483"/>
      <c r="F200" s="483"/>
      <c r="G200" s="483"/>
      <c r="H200" s="484"/>
    </row>
    <row r="201" spans="1:8" x14ac:dyDescent="0.2">
      <c r="A201" s="478"/>
      <c r="B201" s="479"/>
      <c r="C201" s="247" t="s">
        <v>210</v>
      </c>
      <c r="D201" s="239" t="str">
        <f>'PLANILHA ORÇAMENTARIA'!E39</f>
        <v>M2</v>
      </c>
      <c r="E201" s="239"/>
      <c r="F201" s="239"/>
      <c r="G201" s="239"/>
      <c r="H201" s="240"/>
    </row>
    <row r="202" spans="1:8" x14ac:dyDescent="0.2">
      <c r="A202" s="478"/>
      <c r="B202" s="479"/>
      <c r="C202" s="247" t="s">
        <v>212</v>
      </c>
      <c r="D202" s="241">
        <f>'PLANILHA ORÇAMENTARIA'!F39</f>
        <v>55.92</v>
      </c>
      <c r="E202" s="239"/>
      <c r="F202" s="239"/>
      <c r="G202" s="239"/>
      <c r="H202" s="240"/>
    </row>
    <row r="203" spans="1:8" x14ac:dyDescent="0.2">
      <c r="A203" s="478"/>
      <c r="B203" s="495"/>
      <c r="C203" s="491" t="s">
        <v>409</v>
      </c>
      <c r="D203" s="492"/>
      <c r="E203" s="492"/>
      <c r="F203" s="492"/>
      <c r="G203" s="492"/>
      <c r="H203" s="493"/>
    </row>
    <row r="204" spans="1:8" x14ac:dyDescent="0.2">
      <c r="A204" s="478"/>
      <c r="B204" s="495"/>
      <c r="C204" s="491" t="s">
        <v>410</v>
      </c>
      <c r="D204" s="492"/>
      <c r="E204" s="492"/>
      <c r="F204" s="492"/>
      <c r="G204" s="492"/>
      <c r="H204" s="493"/>
    </row>
    <row r="205" spans="1:8" x14ac:dyDescent="0.2">
      <c r="A205" s="478"/>
      <c r="B205" s="495"/>
      <c r="C205" s="491" t="s">
        <v>411</v>
      </c>
      <c r="D205" s="492"/>
      <c r="E205" s="492"/>
      <c r="F205" s="492"/>
      <c r="G205" s="492"/>
      <c r="H205" s="493"/>
    </row>
    <row r="206" spans="1:8" x14ac:dyDescent="0.2">
      <c r="A206" s="478"/>
      <c r="B206" s="495"/>
      <c r="C206" s="491" t="s">
        <v>412</v>
      </c>
      <c r="D206" s="492"/>
      <c r="E206" s="492"/>
      <c r="F206" s="492"/>
      <c r="G206" s="492"/>
      <c r="H206" s="493"/>
    </row>
    <row r="207" spans="1:8" x14ac:dyDescent="0.2">
      <c r="A207" s="478"/>
      <c r="B207" s="495"/>
      <c r="C207" s="491" t="s">
        <v>413</v>
      </c>
      <c r="D207" s="492"/>
      <c r="E207" s="492"/>
      <c r="F207" s="492"/>
      <c r="G207" s="492"/>
      <c r="H207" s="493"/>
    </row>
    <row r="208" spans="1:8" x14ac:dyDescent="0.2">
      <c r="A208" s="478"/>
      <c r="B208" s="495"/>
      <c r="C208" s="491" t="s">
        <v>414</v>
      </c>
      <c r="D208" s="492"/>
      <c r="E208" s="492"/>
      <c r="F208" s="492"/>
      <c r="G208" s="492"/>
      <c r="H208" s="493"/>
    </row>
    <row r="209" spans="1:8" x14ac:dyDescent="0.2">
      <c r="A209" s="478"/>
      <c r="B209" s="495"/>
      <c r="C209" s="491" t="s">
        <v>417</v>
      </c>
      <c r="D209" s="492"/>
      <c r="E209" s="492"/>
      <c r="F209" s="492"/>
      <c r="G209" s="492"/>
      <c r="H209" s="493"/>
    </row>
    <row r="210" spans="1:8" x14ac:dyDescent="0.2">
      <c r="A210" s="478"/>
      <c r="B210" s="495"/>
      <c r="C210" s="491" t="s">
        <v>415</v>
      </c>
      <c r="D210" s="492"/>
      <c r="E210" s="492"/>
      <c r="F210" s="492"/>
      <c r="G210" s="492"/>
      <c r="H210" s="493"/>
    </row>
    <row r="211" spans="1:8" x14ac:dyDescent="0.2">
      <c r="A211" s="478"/>
      <c r="B211" s="495"/>
      <c r="C211" s="491" t="s">
        <v>416</v>
      </c>
      <c r="D211" s="492"/>
      <c r="E211" s="492"/>
      <c r="F211" s="492"/>
      <c r="G211" s="492"/>
      <c r="H211" s="493"/>
    </row>
    <row r="212" spans="1:8" x14ac:dyDescent="0.2">
      <c r="A212" s="480"/>
      <c r="B212" s="494"/>
      <c r="C212" s="242" t="s">
        <v>323</v>
      </c>
      <c r="D212" s="243">
        <f>(5.72+12.3+2.7+2.45+0.92+1+26.58+2.01+2.24)</f>
        <v>55.92</v>
      </c>
      <c r="E212" s="244"/>
      <c r="F212" s="244"/>
      <c r="G212" s="244"/>
      <c r="H212" s="245"/>
    </row>
    <row r="213" spans="1:8" x14ac:dyDescent="0.2">
      <c r="A213" s="476" t="str">
        <f>'PLANILHA ORÇAMENTARIA'!A40</f>
        <v>2.20</v>
      </c>
      <c r="B213" s="477"/>
      <c r="C213" s="482" t="str">
        <f>'PLANILHA ORÇAMENTARIA'!D40</f>
        <v>REMOÇÃO DE BANCADA DE PEDRA (MÁRMORE, GRANITO, ARDÓSIA, MARMORITE, ETC.)</v>
      </c>
      <c r="D213" s="483"/>
      <c r="E213" s="483"/>
      <c r="F213" s="483"/>
      <c r="G213" s="483"/>
      <c r="H213" s="484"/>
    </row>
    <row r="214" spans="1:8" x14ac:dyDescent="0.2">
      <c r="A214" s="478"/>
      <c r="B214" s="479"/>
      <c r="C214" s="247" t="s">
        <v>210</v>
      </c>
      <c r="D214" s="239" t="str">
        <f>'PLANILHA ORÇAMENTARIA'!E40</f>
        <v>M2</v>
      </c>
      <c r="E214" s="239"/>
      <c r="F214" s="239"/>
      <c r="G214" s="239"/>
      <c r="H214" s="240"/>
    </row>
    <row r="215" spans="1:8" x14ac:dyDescent="0.2">
      <c r="A215" s="478"/>
      <c r="B215" s="479"/>
      <c r="C215" s="247" t="s">
        <v>212</v>
      </c>
      <c r="D215" s="241">
        <f>'PLANILHA ORÇAMENTARIA'!F40</f>
        <v>4.67</v>
      </c>
      <c r="E215" s="239"/>
      <c r="F215" s="239"/>
      <c r="G215" s="239"/>
      <c r="H215" s="240"/>
    </row>
    <row r="216" spans="1:8" x14ac:dyDescent="0.2">
      <c r="A216" s="478"/>
      <c r="B216" s="495"/>
      <c r="C216" s="491" t="s">
        <v>418</v>
      </c>
      <c r="D216" s="492"/>
      <c r="E216" s="492"/>
      <c r="F216" s="492"/>
      <c r="G216" s="492"/>
      <c r="H216" s="493"/>
    </row>
    <row r="217" spans="1:8" x14ac:dyDescent="0.2">
      <c r="A217" s="478"/>
      <c r="B217" s="495"/>
      <c r="C217" s="491" t="s">
        <v>419</v>
      </c>
      <c r="D217" s="492"/>
      <c r="E217" s="492"/>
      <c r="F217" s="492"/>
      <c r="G217" s="492"/>
      <c r="H217" s="493"/>
    </row>
    <row r="218" spans="1:8" x14ac:dyDescent="0.2">
      <c r="A218" s="478"/>
      <c r="B218" s="495"/>
      <c r="C218" s="491" t="s">
        <v>420</v>
      </c>
      <c r="D218" s="492"/>
      <c r="E218" s="492"/>
      <c r="F218" s="492"/>
      <c r="G218" s="492"/>
      <c r="H218" s="493"/>
    </row>
    <row r="219" spans="1:8" x14ac:dyDescent="0.2">
      <c r="A219" s="478"/>
      <c r="B219" s="495"/>
      <c r="C219" s="491" t="s">
        <v>426</v>
      </c>
      <c r="D219" s="492"/>
      <c r="E219" s="492"/>
      <c r="F219" s="492"/>
      <c r="G219" s="492"/>
      <c r="H219" s="493"/>
    </row>
    <row r="220" spans="1:8" x14ac:dyDescent="0.2">
      <c r="A220" s="480"/>
      <c r="B220" s="494"/>
      <c r="C220" s="242" t="s">
        <v>323</v>
      </c>
      <c r="D220" s="243">
        <f>(1.46+1.8+0.09+1.32)</f>
        <v>4.67</v>
      </c>
      <c r="E220" s="244"/>
      <c r="F220" s="244"/>
      <c r="G220" s="244"/>
      <c r="H220" s="245"/>
    </row>
    <row r="221" spans="1:8" ht="12" customHeight="1" x14ac:dyDescent="0.2">
      <c r="A221" s="476" t="str">
        <f>'PLANILHA ORÇAMENTARIA'!A41</f>
        <v>2.21</v>
      </c>
      <c r="B221" s="477"/>
      <c r="C221" s="482" t="str">
        <f>'PLANILHA ORÇAMENTARIA'!D41</f>
        <v xml:space="preserve">REMOÇÃO DE REASSENTAMENTO DE BANCADA DE MARMORE OU GRANITO </v>
      </c>
      <c r="D221" s="483"/>
      <c r="E221" s="483"/>
      <c r="F221" s="483"/>
      <c r="G221" s="483"/>
      <c r="H221" s="484"/>
    </row>
    <row r="222" spans="1:8" x14ac:dyDescent="0.2">
      <c r="A222" s="478"/>
      <c r="B222" s="479"/>
      <c r="C222" s="247" t="s">
        <v>210</v>
      </c>
      <c r="D222" s="239" t="str">
        <f>'PLANILHA ORÇAMENTARIA'!E41</f>
        <v>M2</v>
      </c>
      <c r="E222" s="239"/>
      <c r="F222" s="239"/>
      <c r="G222" s="239"/>
      <c r="H222" s="240"/>
    </row>
    <row r="223" spans="1:8" x14ac:dyDescent="0.2">
      <c r="A223" s="478"/>
      <c r="B223" s="479"/>
      <c r="C223" s="247" t="s">
        <v>212</v>
      </c>
      <c r="D223" s="241">
        <f>'PLANILHA ORÇAMENTARIA'!F41</f>
        <v>5.77</v>
      </c>
      <c r="E223" s="239"/>
      <c r="F223" s="239"/>
      <c r="G223" s="239"/>
      <c r="H223" s="240"/>
    </row>
    <row r="224" spans="1:8" x14ac:dyDescent="0.2">
      <c r="A224" s="480"/>
      <c r="B224" s="481"/>
      <c r="C224" s="485" t="s">
        <v>408</v>
      </c>
      <c r="D224" s="486"/>
      <c r="E224" s="486"/>
      <c r="F224" s="486"/>
      <c r="G224" s="486"/>
      <c r="H224" s="487"/>
    </row>
    <row r="225" spans="1:8" x14ac:dyDescent="0.2">
      <c r="A225" s="476" t="str">
        <f>'PLANILHA ORÇAMENTARIA'!A42</f>
        <v>2.22</v>
      </c>
      <c r="B225" s="477"/>
      <c r="C225" s="482" t="str">
        <f>'PLANILHA ORÇAMENTARIA'!D42</f>
        <v>REMOÇÃO DE LOUÇAS, DE FORMA MANUAL, SEM REAPROVEITAMENTO.</v>
      </c>
      <c r="D225" s="483"/>
      <c r="E225" s="483"/>
      <c r="F225" s="483"/>
      <c r="G225" s="483"/>
      <c r="H225" s="484"/>
    </row>
    <row r="226" spans="1:8" x14ac:dyDescent="0.2">
      <c r="A226" s="478"/>
      <c r="B226" s="479"/>
      <c r="C226" s="247" t="s">
        <v>210</v>
      </c>
      <c r="D226" s="239" t="str">
        <f>'PLANILHA ORÇAMENTARIA'!E42</f>
        <v>UN.</v>
      </c>
      <c r="E226" s="239"/>
      <c r="F226" s="239"/>
      <c r="G226" s="239"/>
      <c r="H226" s="240"/>
    </row>
    <row r="227" spans="1:8" x14ac:dyDescent="0.2">
      <c r="A227" s="478"/>
      <c r="B227" s="479"/>
      <c r="C227" s="247" t="s">
        <v>212</v>
      </c>
      <c r="D227" s="241">
        <f>'PLANILHA ORÇAMENTARIA'!F42</f>
        <v>17</v>
      </c>
      <c r="E227" s="239"/>
      <c r="F227" s="239"/>
      <c r="G227" s="239"/>
      <c r="H227" s="240"/>
    </row>
    <row r="228" spans="1:8" x14ac:dyDescent="0.2">
      <c r="A228" s="478"/>
      <c r="B228" s="479"/>
      <c r="C228" s="491" t="s">
        <v>421</v>
      </c>
      <c r="D228" s="492"/>
      <c r="E228" s="492"/>
      <c r="F228" s="492"/>
      <c r="G228" s="492"/>
      <c r="H228" s="493"/>
    </row>
    <row r="229" spans="1:8" x14ac:dyDescent="0.2">
      <c r="A229" s="478"/>
      <c r="B229" s="479"/>
      <c r="C229" s="491" t="s">
        <v>422</v>
      </c>
      <c r="D229" s="492"/>
      <c r="E229" s="492"/>
      <c r="F229" s="492"/>
      <c r="G229" s="492"/>
      <c r="H229" s="493"/>
    </row>
    <row r="230" spans="1:8" x14ac:dyDescent="0.2">
      <c r="A230" s="478"/>
      <c r="B230" s="479"/>
      <c r="C230" s="491" t="s">
        <v>423</v>
      </c>
      <c r="D230" s="492"/>
      <c r="E230" s="492"/>
      <c r="F230" s="492"/>
      <c r="G230" s="492"/>
      <c r="H230" s="493"/>
    </row>
    <row r="231" spans="1:8" x14ac:dyDescent="0.2">
      <c r="A231" s="478"/>
      <c r="B231" s="479"/>
      <c r="C231" s="491" t="s">
        <v>424</v>
      </c>
      <c r="D231" s="492"/>
      <c r="E231" s="492"/>
      <c r="F231" s="492"/>
      <c r="G231" s="492"/>
      <c r="H231" s="493"/>
    </row>
    <row r="232" spans="1:8" x14ac:dyDescent="0.2">
      <c r="A232" s="478"/>
      <c r="B232" s="479"/>
      <c r="C232" s="491" t="s">
        <v>425</v>
      </c>
      <c r="D232" s="492"/>
      <c r="E232" s="492"/>
      <c r="F232" s="492"/>
      <c r="G232" s="492"/>
      <c r="H232" s="493"/>
    </row>
    <row r="233" spans="1:8" x14ac:dyDescent="0.2">
      <c r="A233" s="478"/>
      <c r="B233" s="479"/>
      <c r="C233" s="491" t="s">
        <v>427</v>
      </c>
      <c r="D233" s="492"/>
      <c r="E233" s="492"/>
      <c r="F233" s="492"/>
      <c r="G233" s="492"/>
      <c r="H233" s="493"/>
    </row>
    <row r="234" spans="1:8" x14ac:dyDescent="0.2">
      <c r="A234" s="478"/>
      <c r="B234" s="479"/>
      <c r="C234" s="491" t="s">
        <v>428</v>
      </c>
      <c r="D234" s="492"/>
      <c r="E234" s="492"/>
      <c r="F234" s="492"/>
      <c r="G234" s="492"/>
      <c r="H234" s="493"/>
    </row>
    <row r="235" spans="1:8" x14ac:dyDescent="0.2">
      <c r="A235" s="478"/>
      <c r="B235" s="479"/>
      <c r="C235" s="247" t="s">
        <v>323</v>
      </c>
      <c r="D235" s="248">
        <f>(8+4+1+1+1+1+1)</f>
        <v>17</v>
      </c>
      <c r="E235" s="239"/>
      <c r="F235" s="239"/>
      <c r="G235" s="239"/>
      <c r="H235" s="240"/>
    </row>
    <row r="236" spans="1:8" x14ac:dyDescent="0.2">
      <c r="A236" s="476" t="str">
        <f>'PLANILHA ORÇAMENTARIA'!A43</f>
        <v>2.23</v>
      </c>
      <c r="B236" s="477"/>
      <c r="C236" s="482" t="str">
        <f>'PLANILHA ORÇAMENTARIA'!D43</f>
        <v>REMOÇÃO DE METAIS COMUNS (CONDUÍTE, SIFÃO, REGISTRO, TORNEIRAS)</v>
      </c>
      <c r="D236" s="483"/>
      <c r="E236" s="483"/>
      <c r="F236" s="483"/>
      <c r="G236" s="483"/>
      <c r="H236" s="484"/>
    </row>
    <row r="237" spans="1:8" x14ac:dyDescent="0.2">
      <c r="A237" s="478"/>
      <c r="B237" s="479"/>
      <c r="C237" s="247" t="s">
        <v>210</v>
      </c>
      <c r="D237" s="239" t="str">
        <f>'PLANILHA ORÇAMENTARIA'!E43</f>
        <v>UN.</v>
      </c>
      <c r="E237" s="239"/>
      <c r="F237" s="239"/>
      <c r="G237" s="239"/>
      <c r="H237" s="240"/>
    </row>
    <row r="238" spans="1:8" x14ac:dyDescent="0.2">
      <c r="A238" s="478"/>
      <c r="B238" s="479"/>
      <c r="C238" s="247" t="s">
        <v>212</v>
      </c>
      <c r="D238" s="241"/>
      <c r="E238" s="239"/>
      <c r="F238" s="239"/>
      <c r="G238" s="239"/>
      <c r="H238" s="240"/>
    </row>
    <row r="239" spans="1:8" x14ac:dyDescent="0.2">
      <c r="A239" s="478"/>
      <c r="B239" s="479"/>
      <c r="C239" s="491" t="s">
        <v>429</v>
      </c>
      <c r="D239" s="492"/>
      <c r="E239" s="492"/>
      <c r="F239" s="492"/>
      <c r="G239" s="492"/>
      <c r="H239" s="493"/>
    </row>
    <row r="240" spans="1:8" x14ac:dyDescent="0.2">
      <c r="A240" s="478"/>
      <c r="B240" s="479"/>
      <c r="C240" s="491" t="s">
        <v>430</v>
      </c>
      <c r="D240" s="492"/>
      <c r="E240" s="492"/>
      <c r="F240" s="492"/>
      <c r="G240" s="492"/>
      <c r="H240" s="493"/>
    </row>
    <row r="241" spans="1:8" x14ac:dyDescent="0.2">
      <c r="A241" s="478"/>
      <c r="B241" s="479"/>
      <c r="C241" s="491" t="s">
        <v>432</v>
      </c>
      <c r="D241" s="492"/>
      <c r="E241" s="492"/>
      <c r="F241" s="492"/>
      <c r="G241" s="492"/>
      <c r="H241" s="493"/>
    </row>
    <row r="242" spans="1:8" x14ac:dyDescent="0.2">
      <c r="A242" s="478"/>
      <c r="B242" s="479"/>
      <c r="C242" s="491" t="s">
        <v>431</v>
      </c>
      <c r="D242" s="492"/>
      <c r="E242" s="492"/>
      <c r="F242" s="492"/>
      <c r="G242" s="492"/>
      <c r="H242" s="493"/>
    </row>
    <row r="243" spans="1:8" x14ac:dyDescent="0.2">
      <c r="A243" s="478"/>
      <c r="B243" s="479"/>
      <c r="C243" s="491" t="s">
        <v>433</v>
      </c>
      <c r="D243" s="492"/>
      <c r="E243" s="492"/>
      <c r="F243" s="492"/>
      <c r="G243" s="492"/>
      <c r="H243" s="493"/>
    </row>
    <row r="244" spans="1:8" x14ac:dyDescent="0.2">
      <c r="A244" s="478"/>
      <c r="B244" s="479"/>
      <c r="C244" s="491" t="s">
        <v>434</v>
      </c>
      <c r="D244" s="492"/>
      <c r="E244" s="492"/>
      <c r="F244" s="492"/>
      <c r="G244" s="492"/>
      <c r="H244" s="493"/>
    </row>
    <row r="245" spans="1:8" x14ac:dyDescent="0.2">
      <c r="A245" s="478"/>
      <c r="B245" s="479"/>
      <c r="C245" s="491" t="s">
        <v>435</v>
      </c>
      <c r="D245" s="492"/>
      <c r="E245" s="492"/>
      <c r="F245" s="492"/>
      <c r="G245" s="492"/>
      <c r="H245" s="493"/>
    </row>
    <row r="246" spans="1:8" x14ac:dyDescent="0.2">
      <c r="A246" s="478"/>
      <c r="B246" s="479"/>
      <c r="C246" s="491" t="s">
        <v>436</v>
      </c>
      <c r="D246" s="492"/>
      <c r="E246" s="492"/>
      <c r="F246" s="492"/>
      <c r="G246" s="492"/>
      <c r="H246" s="493"/>
    </row>
    <row r="247" spans="1:8" x14ac:dyDescent="0.2">
      <c r="A247" s="478"/>
      <c r="B247" s="479"/>
      <c r="C247" s="491" t="s">
        <v>437</v>
      </c>
      <c r="D247" s="492"/>
      <c r="E247" s="492"/>
      <c r="F247" s="492"/>
      <c r="G247" s="492"/>
      <c r="H247" s="493"/>
    </row>
    <row r="248" spans="1:8" x14ac:dyDescent="0.2">
      <c r="A248" s="478"/>
      <c r="B248" s="479"/>
      <c r="C248" s="491" t="s">
        <v>438</v>
      </c>
      <c r="D248" s="492"/>
      <c r="E248" s="492"/>
      <c r="F248" s="492"/>
      <c r="G248" s="492"/>
      <c r="H248" s="493"/>
    </row>
    <row r="249" spans="1:8" x14ac:dyDescent="0.2">
      <c r="A249" s="480"/>
      <c r="B249" s="481"/>
      <c r="C249" s="242" t="s">
        <v>323</v>
      </c>
      <c r="D249" s="243">
        <v>20</v>
      </c>
      <c r="E249" s="244"/>
      <c r="F249" s="244"/>
      <c r="G249" s="244"/>
      <c r="H249" s="245"/>
    </row>
    <row r="250" spans="1:8" x14ac:dyDescent="0.2">
      <c r="A250" s="476" t="str">
        <f>'PLANILHA ORÇAMENTARIA'!A44</f>
        <v>2.24</v>
      </c>
      <c r="B250" s="477"/>
      <c r="C250" s="482" t="str">
        <f>'PLANILHA ORÇAMENTARIA'!D44</f>
        <v>REMOÇÃO DE RAÍZES REMANESCENTES DE TRONCO DE ÁRVORE COM DIÂMETRO MAIOR OU IGUAL A 0,40M E MENOR QUE 0,60M</v>
      </c>
      <c r="D250" s="483"/>
      <c r="E250" s="483"/>
      <c r="F250" s="483"/>
      <c r="G250" s="483"/>
      <c r="H250" s="484"/>
    </row>
    <row r="251" spans="1:8" x14ac:dyDescent="0.2">
      <c r="A251" s="478"/>
      <c r="B251" s="479"/>
      <c r="C251" s="247" t="s">
        <v>210</v>
      </c>
      <c r="D251" s="239" t="str">
        <f>'PLANILHA ORÇAMENTARIA'!E44</f>
        <v>UN.</v>
      </c>
      <c r="E251" s="239"/>
      <c r="F251" s="239"/>
      <c r="G251" s="239"/>
      <c r="H251" s="240"/>
    </row>
    <row r="252" spans="1:8" x14ac:dyDescent="0.2">
      <c r="A252" s="478"/>
      <c r="B252" s="479"/>
      <c r="C252" s="247" t="s">
        <v>212</v>
      </c>
      <c r="D252" s="241">
        <f>'PLANILHA ORÇAMENTARIA'!F44</f>
        <v>2</v>
      </c>
      <c r="E252" s="239"/>
      <c r="F252" s="239"/>
      <c r="G252" s="239"/>
      <c r="H252" s="240"/>
    </row>
    <row r="253" spans="1:8" x14ac:dyDescent="0.2">
      <c r="A253" s="480"/>
      <c r="B253" s="481"/>
      <c r="C253" s="485" t="s">
        <v>968</v>
      </c>
      <c r="D253" s="486"/>
      <c r="E253" s="486"/>
      <c r="F253" s="486"/>
      <c r="G253" s="486"/>
      <c r="H253" s="487"/>
    </row>
    <row r="254" spans="1:8" ht="12.75" customHeight="1" x14ac:dyDescent="0.2">
      <c r="A254" s="476" t="str">
        <f>'PLANILHA ORÇAMENTARIA'!A45</f>
        <v>2.25</v>
      </c>
      <c r="B254" s="477"/>
      <c r="C254" s="482" t="str">
        <f>'PLANILHA ORÇAMENTARIA'!D45</f>
        <v xml:space="preserve">REMOÇÃO DE ARVORES COM DIAMETRO MAIOR OU IGUAL 0,60M </v>
      </c>
      <c r="D254" s="483"/>
      <c r="E254" s="483"/>
      <c r="F254" s="483"/>
      <c r="G254" s="483"/>
      <c r="H254" s="484"/>
    </row>
    <row r="255" spans="1:8" x14ac:dyDescent="0.2">
      <c r="A255" s="478"/>
      <c r="B255" s="479"/>
      <c r="C255" s="247" t="s">
        <v>210</v>
      </c>
      <c r="D255" s="239" t="str">
        <f>'PLANILHA ORÇAMENTARIA'!E45</f>
        <v>UN.</v>
      </c>
      <c r="E255" s="239"/>
      <c r="F255" s="239"/>
      <c r="G255" s="239"/>
      <c r="H255" s="240"/>
    </row>
    <row r="256" spans="1:8" x14ac:dyDescent="0.2">
      <c r="A256" s="478"/>
      <c r="B256" s="479"/>
      <c r="C256" s="247" t="s">
        <v>212</v>
      </c>
      <c r="D256" s="241">
        <f>'PLANILHA ORÇAMENTARIA'!F45</f>
        <v>3</v>
      </c>
      <c r="E256" s="239"/>
      <c r="F256" s="239"/>
      <c r="G256" s="239"/>
      <c r="H256" s="240"/>
    </row>
    <row r="257" spans="1:8" x14ac:dyDescent="0.2">
      <c r="A257" s="480"/>
      <c r="B257" s="481"/>
      <c r="C257" s="485" t="s">
        <v>439</v>
      </c>
      <c r="D257" s="486"/>
      <c r="E257" s="486"/>
      <c r="F257" s="486"/>
      <c r="G257" s="486"/>
      <c r="H257" s="487"/>
    </row>
    <row r="258" spans="1:8" x14ac:dyDescent="0.2">
      <c r="A258" s="476" t="str">
        <f>'PLANILHA ORÇAMENTARIA'!A46</f>
        <v>2.26</v>
      </c>
      <c r="B258" s="477"/>
      <c r="C258" s="482" t="str">
        <f>'PLANILHA ORÇAMENTARIA'!D46</f>
        <v>REMOÇÃO DE QUADRO NEGRO , INCLUSIVE AFASTAMENTO</v>
      </c>
      <c r="D258" s="483"/>
      <c r="E258" s="483"/>
      <c r="F258" s="483"/>
      <c r="G258" s="483"/>
      <c r="H258" s="484"/>
    </row>
    <row r="259" spans="1:8" x14ac:dyDescent="0.2">
      <c r="A259" s="478"/>
      <c r="B259" s="479"/>
      <c r="C259" s="247" t="s">
        <v>210</v>
      </c>
      <c r="D259" s="239" t="str">
        <f>'PLANILHA ORÇAMENTARIA'!E46</f>
        <v>M2</v>
      </c>
      <c r="E259" s="239"/>
      <c r="F259" s="239"/>
      <c r="G259" s="239"/>
      <c r="H259" s="240"/>
    </row>
    <row r="260" spans="1:8" x14ac:dyDescent="0.2">
      <c r="A260" s="478"/>
      <c r="B260" s="479"/>
      <c r="C260" s="247" t="s">
        <v>212</v>
      </c>
      <c r="D260" s="241">
        <f>'PLANILHA ORÇAMENTARIA'!F46</f>
        <v>32.4</v>
      </c>
      <c r="E260" s="239"/>
      <c r="F260" s="239"/>
      <c r="G260" s="239"/>
      <c r="H260" s="240"/>
    </row>
    <row r="261" spans="1:8" x14ac:dyDescent="0.2">
      <c r="A261" s="480"/>
      <c r="B261" s="481"/>
      <c r="C261" s="485" t="s">
        <v>440</v>
      </c>
      <c r="D261" s="486"/>
      <c r="E261" s="486"/>
      <c r="F261" s="486"/>
      <c r="G261" s="486"/>
      <c r="H261" s="487"/>
    </row>
    <row r="262" spans="1:8" x14ac:dyDescent="0.2">
      <c r="A262" s="476" t="str">
        <f>'PLANILHA ORÇAMENTARIA'!A47</f>
        <v>2.27</v>
      </c>
      <c r="B262" s="477"/>
      <c r="C262" s="482" t="str">
        <f>'PLANILHA ORÇAMENTARIA'!D47</f>
        <v>REMOÇÃO DE PINTURA OLEO OU ESMALTE</v>
      </c>
      <c r="D262" s="483"/>
      <c r="E262" s="483"/>
      <c r="F262" s="483"/>
      <c r="G262" s="483"/>
      <c r="H262" s="484"/>
    </row>
    <row r="263" spans="1:8" x14ac:dyDescent="0.2">
      <c r="A263" s="478"/>
      <c r="B263" s="479"/>
      <c r="C263" s="247" t="s">
        <v>210</v>
      </c>
      <c r="D263" s="239" t="str">
        <f>'PLANILHA ORÇAMENTARIA'!E47</f>
        <v>M2</v>
      </c>
      <c r="E263" s="239"/>
      <c r="F263" s="239"/>
      <c r="G263" s="239"/>
      <c r="H263" s="240"/>
    </row>
    <row r="264" spans="1:8" x14ac:dyDescent="0.2">
      <c r="A264" s="478"/>
      <c r="B264" s="479"/>
      <c r="C264" s="247" t="s">
        <v>212</v>
      </c>
      <c r="D264" s="241">
        <f>'PLANILHA ORÇAMENTARIA'!F47</f>
        <v>573.65</v>
      </c>
      <c r="E264" s="239"/>
      <c r="F264" s="239"/>
      <c r="G264" s="239"/>
      <c r="H264" s="240"/>
    </row>
    <row r="265" spans="1:8" x14ac:dyDescent="0.2">
      <c r="A265" s="478"/>
      <c r="B265" s="495"/>
      <c r="C265" s="491" t="s">
        <v>441</v>
      </c>
      <c r="D265" s="492"/>
      <c r="E265" s="492"/>
      <c r="F265" s="492"/>
      <c r="G265" s="492"/>
      <c r="H265" s="493"/>
    </row>
    <row r="266" spans="1:8" x14ac:dyDescent="0.2">
      <c r="A266" s="478"/>
      <c r="B266" s="479"/>
      <c r="C266" s="491" t="s">
        <v>442</v>
      </c>
      <c r="D266" s="492"/>
      <c r="E266" s="492"/>
      <c r="F266" s="492"/>
      <c r="G266" s="492"/>
      <c r="H266" s="493"/>
    </row>
    <row r="267" spans="1:8" x14ac:dyDescent="0.2">
      <c r="A267" s="478"/>
      <c r="B267" s="479"/>
      <c r="C267" s="496" t="s">
        <v>444</v>
      </c>
      <c r="D267" s="497"/>
      <c r="E267" s="497"/>
      <c r="F267" s="497"/>
      <c r="G267" s="497"/>
      <c r="H267" s="498"/>
    </row>
    <row r="268" spans="1:8" x14ac:dyDescent="0.2">
      <c r="A268" s="478"/>
      <c r="B268" s="479"/>
      <c r="C268" s="491" t="s">
        <v>445</v>
      </c>
      <c r="D268" s="492"/>
      <c r="E268" s="492"/>
      <c r="F268" s="492"/>
      <c r="G268" s="492"/>
      <c r="H268" s="493"/>
    </row>
    <row r="269" spans="1:8" ht="33" customHeight="1" x14ac:dyDescent="0.2">
      <c r="A269" s="478"/>
      <c r="B269" s="479"/>
      <c r="C269" s="499" t="s">
        <v>446</v>
      </c>
      <c r="D269" s="500"/>
      <c r="E269" s="500"/>
      <c r="F269" s="500"/>
      <c r="G269" s="500"/>
      <c r="H269" s="501"/>
    </row>
    <row r="270" spans="1:8" x14ac:dyDescent="0.2">
      <c r="A270" s="480"/>
      <c r="B270" s="481"/>
      <c r="C270" s="242" t="s">
        <v>323</v>
      </c>
      <c r="D270" s="243">
        <f>24.45+372.6+45.27+38.83+92.5</f>
        <v>573.65</v>
      </c>
      <c r="E270" s="244"/>
      <c r="F270" s="244"/>
      <c r="G270" s="244"/>
      <c r="H270" s="245"/>
    </row>
    <row r="271" spans="1:8" x14ac:dyDescent="0.2">
      <c r="A271" s="476" t="str">
        <f>'PLANILHA ORÇAMENTARIA'!A48</f>
        <v>2.28</v>
      </c>
      <c r="B271" s="477"/>
      <c r="C271" s="482" t="str">
        <f>'PLANILHA ORÇAMENTARIA'!D48</f>
        <v>DEMOLIÇÃO DE BEBEDOURO EM GRANITO - (INCLUSIVE AFASTAMENTO)</v>
      </c>
      <c r="D271" s="483"/>
      <c r="E271" s="483"/>
      <c r="F271" s="483"/>
      <c r="G271" s="483"/>
      <c r="H271" s="484"/>
    </row>
    <row r="272" spans="1:8" x14ac:dyDescent="0.2">
      <c r="A272" s="478"/>
      <c r="B272" s="479"/>
      <c r="C272" s="247" t="s">
        <v>210</v>
      </c>
      <c r="D272" s="239" t="str">
        <f>'PLANILHA ORÇAMENTARIA'!E48</f>
        <v>UN.</v>
      </c>
      <c r="E272" s="239"/>
      <c r="F272" s="239"/>
      <c r="G272" s="239"/>
      <c r="H272" s="240"/>
    </row>
    <row r="273" spans="1:8" x14ac:dyDescent="0.2">
      <c r="A273" s="478"/>
      <c r="B273" s="479"/>
      <c r="C273" s="247" t="s">
        <v>212</v>
      </c>
      <c r="D273" s="241">
        <f>'PLANILHA ORÇAMENTARIA'!F48</f>
        <v>1</v>
      </c>
      <c r="E273" s="239"/>
      <c r="F273" s="239"/>
      <c r="G273" s="239"/>
      <c r="H273" s="240"/>
    </row>
    <row r="274" spans="1:8" x14ac:dyDescent="0.2">
      <c r="A274" s="480"/>
      <c r="B274" s="481"/>
      <c r="C274" s="485" t="s">
        <v>452</v>
      </c>
      <c r="D274" s="486"/>
      <c r="E274" s="486"/>
      <c r="F274" s="486"/>
      <c r="G274" s="486"/>
      <c r="H274" s="487"/>
    </row>
    <row r="275" spans="1:8" x14ac:dyDescent="0.2">
      <c r="A275" s="476" t="str">
        <f>'PLANILHA ORÇAMENTARIA'!A49</f>
        <v>2.29</v>
      </c>
      <c r="B275" s="477"/>
      <c r="C275" s="482" t="str">
        <f>'PLANILHA ORÇAMENTARIA'!D49</f>
        <v>REMOÇAO DE FAIXA DE MADEIRA</v>
      </c>
      <c r="D275" s="483"/>
      <c r="E275" s="483"/>
      <c r="F275" s="483"/>
      <c r="G275" s="483"/>
      <c r="H275" s="484"/>
    </row>
    <row r="276" spans="1:8" x14ac:dyDescent="0.2">
      <c r="A276" s="478"/>
      <c r="B276" s="479"/>
      <c r="C276" s="247" t="s">
        <v>210</v>
      </c>
      <c r="D276" s="239" t="str">
        <f>'PLANILHA ORÇAMENTARIA'!E49</f>
        <v>M</v>
      </c>
      <c r="E276" s="239"/>
      <c r="F276" s="239"/>
      <c r="G276" s="239"/>
      <c r="H276" s="240"/>
    </row>
    <row r="277" spans="1:8" x14ac:dyDescent="0.2">
      <c r="A277" s="478"/>
      <c r="B277" s="479"/>
      <c r="C277" s="247" t="s">
        <v>212</v>
      </c>
      <c r="D277" s="241">
        <f>'PLANILHA ORÇAMENTARIA'!F49</f>
        <v>353.91</v>
      </c>
      <c r="E277" s="239"/>
      <c r="F277" s="239"/>
      <c r="G277" s="239"/>
      <c r="H277" s="240"/>
    </row>
    <row r="278" spans="1:8" x14ac:dyDescent="0.2">
      <c r="A278" s="478"/>
      <c r="B278" s="479"/>
      <c r="C278" s="491" t="s">
        <v>493</v>
      </c>
      <c r="D278" s="492"/>
      <c r="E278" s="492"/>
      <c r="F278" s="492"/>
      <c r="G278" s="492"/>
      <c r="H278" s="493"/>
    </row>
    <row r="279" spans="1:8" x14ac:dyDescent="0.2">
      <c r="A279" s="478"/>
      <c r="B279" s="479"/>
      <c r="C279" s="491" t="s">
        <v>494</v>
      </c>
      <c r="D279" s="492"/>
      <c r="E279" s="492"/>
      <c r="F279" s="492"/>
      <c r="G279" s="492"/>
      <c r="H279" s="493"/>
    </row>
    <row r="280" spans="1:8" x14ac:dyDescent="0.2">
      <c r="A280" s="478"/>
      <c r="B280" s="479"/>
      <c r="C280" s="491" t="s">
        <v>495</v>
      </c>
      <c r="D280" s="492"/>
      <c r="E280" s="492"/>
      <c r="F280" s="492"/>
      <c r="G280" s="492"/>
      <c r="H280" s="493"/>
    </row>
    <row r="281" spans="1:8" x14ac:dyDescent="0.2">
      <c r="A281" s="478"/>
      <c r="B281" s="479"/>
      <c r="C281" s="491" t="s">
        <v>496</v>
      </c>
      <c r="D281" s="492"/>
      <c r="E281" s="492"/>
      <c r="F281" s="492"/>
      <c r="G281" s="492"/>
      <c r="H281" s="493"/>
    </row>
    <row r="282" spans="1:8" x14ac:dyDescent="0.2">
      <c r="A282" s="478"/>
      <c r="B282" s="479"/>
      <c r="C282" s="491" t="s">
        <v>497</v>
      </c>
      <c r="D282" s="492"/>
      <c r="E282" s="492"/>
      <c r="F282" s="492"/>
      <c r="G282" s="492"/>
      <c r="H282" s="493"/>
    </row>
    <row r="283" spans="1:8" x14ac:dyDescent="0.2">
      <c r="A283" s="478"/>
      <c r="B283" s="479"/>
      <c r="C283" s="491" t="s">
        <v>498</v>
      </c>
      <c r="D283" s="492"/>
      <c r="E283" s="492"/>
      <c r="F283" s="492"/>
      <c r="G283" s="492"/>
      <c r="H283" s="493"/>
    </row>
    <row r="284" spans="1:8" x14ac:dyDescent="0.2">
      <c r="A284" s="480"/>
      <c r="B284" s="494"/>
      <c r="C284" s="242" t="s">
        <v>323</v>
      </c>
      <c r="D284" s="243">
        <f>242.55+68.36+22.1+20.9</f>
        <v>353.91</v>
      </c>
      <c r="E284" s="244"/>
      <c r="F284" s="244"/>
      <c r="G284" s="244"/>
      <c r="H284" s="245"/>
    </row>
    <row r="285" spans="1:8" x14ac:dyDescent="0.2">
      <c r="A285" s="468">
        <f>'PLANILHA ORÇAMENTARIA'!A51</f>
        <v>3</v>
      </c>
      <c r="B285" s="468"/>
      <c r="C285" s="469" t="str">
        <f>'PLANILHA ORÇAMENTARIA'!D51</f>
        <v>MOVIMENTO DE TERRAS PARA FUNDAÇÕES</v>
      </c>
      <c r="D285" s="469"/>
      <c r="E285" s="469"/>
      <c r="F285" s="469"/>
      <c r="G285" s="469"/>
      <c r="H285" s="469"/>
    </row>
    <row r="286" spans="1:8" x14ac:dyDescent="0.2">
      <c r="A286" s="490" t="str">
        <f>'PLANILHA ORÇAMENTARIA'!A52</f>
        <v>3.1</v>
      </c>
      <c r="B286" s="490"/>
      <c r="C286" s="489" t="str">
        <f>'PLANILHA ORÇAMENTARIA'!D52</f>
        <v>MURETAS</v>
      </c>
      <c r="D286" s="489"/>
      <c r="E286" s="489"/>
      <c r="F286" s="489"/>
      <c r="G286" s="489"/>
      <c r="H286" s="489"/>
    </row>
    <row r="287" spans="1:8" x14ac:dyDescent="0.2">
      <c r="A287" s="476" t="str">
        <f>'PLANILHA ORÇAMENTARIA'!A53</f>
        <v>3.1.1</v>
      </c>
      <c r="B287" s="477"/>
      <c r="C287" s="482" t="str">
        <f>'PLANILHA ORÇAMENTARIA'!D53</f>
        <v>ESCAVAÇÃO MANUAL DE VALAS H &lt;= 1,50 M</v>
      </c>
      <c r="D287" s="483"/>
      <c r="E287" s="483"/>
      <c r="F287" s="483"/>
      <c r="G287" s="483"/>
      <c r="H287" s="484"/>
    </row>
    <row r="288" spans="1:8" x14ac:dyDescent="0.2">
      <c r="A288" s="478"/>
      <c r="B288" s="479"/>
      <c r="C288" s="247" t="s">
        <v>210</v>
      </c>
      <c r="D288" s="239" t="str">
        <f>'PLANILHA ORÇAMENTARIA'!E53</f>
        <v>M3</v>
      </c>
      <c r="E288" s="239"/>
      <c r="F288" s="239"/>
      <c r="G288" s="239"/>
      <c r="H288" s="240"/>
    </row>
    <row r="289" spans="1:8" x14ac:dyDescent="0.2">
      <c r="A289" s="478"/>
      <c r="B289" s="479"/>
      <c r="C289" s="247" t="s">
        <v>212</v>
      </c>
      <c r="D289" s="241">
        <f>'PLANILHA ORÇAMENTARIA'!F53</f>
        <v>7.6</v>
      </c>
      <c r="E289" s="239"/>
      <c r="F289" s="239"/>
      <c r="G289" s="239"/>
      <c r="H289" s="240"/>
    </row>
    <row r="290" spans="1:8" x14ac:dyDescent="0.2">
      <c r="A290" s="478"/>
      <c r="B290" s="479"/>
      <c r="C290" s="491" t="s">
        <v>563</v>
      </c>
      <c r="D290" s="492"/>
      <c r="E290" s="492"/>
      <c r="F290" s="492"/>
      <c r="G290" s="492"/>
      <c r="H290" s="493"/>
    </row>
    <row r="291" spans="1:8" x14ac:dyDescent="0.2">
      <c r="A291" s="478"/>
      <c r="B291" s="479"/>
      <c r="C291" s="491" t="s">
        <v>564</v>
      </c>
      <c r="D291" s="492"/>
      <c r="E291" s="492"/>
      <c r="F291" s="492"/>
      <c r="G291" s="492"/>
      <c r="H291" s="493"/>
    </row>
    <row r="292" spans="1:8" x14ac:dyDescent="0.2">
      <c r="A292" s="480"/>
      <c r="B292" s="481"/>
      <c r="C292" s="242" t="s">
        <v>323</v>
      </c>
      <c r="D292" s="246">
        <f>6.75+0.85</f>
        <v>7.6</v>
      </c>
      <c r="E292" s="244"/>
      <c r="F292" s="244"/>
      <c r="G292" s="244"/>
      <c r="H292" s="245"/>
    </row>
    <row r="293" spans="1:8" x14ac:dyDescent="0.2">
      <c r="A293" s="476" t="str">
        <f>'PLANILHA ORÇAMENTARIA'!A54</f>
        <v>3.1.2</v>
      </c>
      <c r="B293" s="477"/>
      <c r="C293" s="482" t="str">
        <f>'PLANILHA ORÇAMENTARIA'!D54</f>
        <v>REATERRO MANUAL DE VALAS</v>
      </c>
      <c r="D293" s="483"/>
      <c r="E293" s="483"/>
      <c r="F293" s="483"/>
      <c r="G293" s="483"/>
      <c r="H293" s="484"/>
    </row>
    <row r="294" spans="1:8" x14ac:dyDescent="0.2">
      <c r="A294" s="478"/>
      <c r="B294" s="479"/>
      <c r="C294" s="247" t="s">
        <v>210</v>
      </c>
      <c r="D294" s="239" t="str">
        <f>'PLANILHA ORÇAMENTARIA'!E54</f>
        <v>M3</v>
      </c>
      <c r="E294" s="239"/>
      <c r="F294" s="239"/>
      <c r="G294" s="239"/>
      <c r="H294" s="240"/>
    </row>
    <row r="295" spans="1:8" x14ac:dyDescent="0.2">
      <c r="A295" s="478"/>
      <c r="B295" s="479"/>
      <c r="C295" s="247" t="s">
        <v>212</v>
      </c>
      <c r="D295" s="241">
        <f>'PLANILHA ORÇAMENTARIA'!F54</f>
        <v>2.2000000000000002</v>
      </c>
      <c r="E295" s="239"/>
      <c r="F295" s="239"/>
      <c r="G295" s="239"/>
      <c r="H295" s="240"/>
    </row>
    <row r="296" spans="1:8" x14ac:dyDescent="0.2">
      <c r="A296" s="478"/>
      <c r="B296" s="479"/>
      <c r="C296" s="491" t="s">
        <v>565</v>
      </c>
      <c r="D296" s="492"/>
      <c r="E296" s="492"/>
      <c r="F296" s="492"/>
      <c r="G296" s="492"/>
      <c r="H296" s="493"/>
    </row>
    <row r="297" spans="1:8" x14ac:dyDescent="0.2">
      <c r="A297" s="478"/>
      <c r="B297" s="479"/>
      <c r="C297" s="491" t="s">
        <v>566</v>
      </c>
      <c r="D297" s="492"/>
      <c r="E297" s="492"/>
      <c r="F297" s="492"/>
      <c r="G297" s="492"/>
      <c r="H297" s="493"/>
    </row>
    <row r="298" spans="1:8" x14ac:dyDescent="0.2">
      <c r="A298" s="478"/>
      <c r="B298" s="479"/>
      <c r="C298" s="491" t="s">
        <v>568</v>
      </c>
      <c r="D298" s="492"/>
      <c r="E298" s="492"/>
      <c r="F298" s="492"/>
      <c r="G298" s="492"/>
      <c r="H298" s="493"/>
    </row>
    <row r="299" spans="1:8" x14ac:dyDescent="0.2">
      <c r="A299" s="480"/>
      <c r="B299" s="481"/>
      <c r="C299" s="242" t="s">
        <v>323</v>
      </c>
      <c r="D299" s="246">
        <v>2.2000000000000002</v>
      </c>
      <c r="E299" s="244"/>
      <c r="F299" s="244"/>
      <c r="G299" s="244"/>
      <c r="H299" s="245"/>
    </row>
    <row r="300" spans="1:8" x14ac:dyDescent="0.2">
      <c r="A300" s="476" t="str">
        <f>'PLANILHA ORÇAMENTARIA'!A55</f>
        <v>3.1.3</v>
      </c>
      <c r="B300" s="477"/>
      <c r="C300" s="482" t="str">
        <f>'PLANILHA ORÇAMENTARIA'!D55</f>
        <v>TRANSPORTE DE MATERIAL DE QUALQUER NATUREZA CARRINHO DE MÃO DMT &lt;= 50 M</v>
      </c>
      <c r="D300" s="483"/>
      <c r="E300" s="483"/>
      <c r="F300" s="483"/>
      <c r="G300" s="483"/>
      <c r="H300" s="484"/>
    </row>
    <row r="301" spans="1:8" x14ac:dyDescent="0.2">
      <c r="A301" s="478"/>
      <c r="B301" s="479"/>
      <c r="C301" s="247" t="s">
        <v>210</v>
      </c>
      <c r="D301" s="239" t="str">
        <f>'PLANILHA ORÇAMENTARIA'!E55</f>
        <v>M3</v>
      </c>
      <c r="E301" s="239"/>
      <c r="F301" s="239"/>
      <c r="G301" s="239"/>
      <c r="H301" s="240"/>
    </row>
    <row r="302" spans="1:8" x14ac:dyDescent="0.2">
      <c r="A302" s="478"/>
      <c r="B302" s="479"/>
      <c r="C302" s="247" t="s">
        <v>212</v>
      </c>
      <c r="D302" s="241">
        <f>'PLANILHA ORÇAMENTARIA'!F55</f>
        <v>5.94</v>
      </c>
      <c r="E302" s="239"/>
      <c r="F302" s="239"/>
      <c r="G302" s="239"/>
      <c r="H302" s="240"/>
    </row>
    <row r="303" spans="1:8" x14ac:dyDescent="0.2">
      <c r="A303" s="478"/>
      <c r="B303" s="479"/>
      <c r="C303" s="491" t="s">
        <v>567</v>
      </c>
      <c r="D303" s="492"/>
      <c r="E303" s="492"/>
      <c r="F303" s="492"/>
      <c r="G303" s="492"/>
      <c r="H303" s="493"/>
    </row>
    <row r="304" spans="1:8" x14ac:dyDescent="0.2">
      <c r="A304" s="478"/>
      <c r="B304" s="479"/>
      <c r="C304" s="491" t="s">
        <v>569</v>
      </c>
      <c r="D304" s="492"/>
      <c r="E304" s="492"/>
      <c r="F304" s="492"/>
      <c r="G304" s="492"/>
      <c r="H304" s="493"/>
    </row>
    <row r="305" spans="1:8" x14ac:dyDescent="0.2">
      <c r="A305" s="480"/>
      <c r="B305" s="481"/>
      <c r="C305" s="242" t="s">
        <v>323</v>
      </c>
      <c r="D305" s="246">
        <v>5.94</v>
      </c>
      <c r="E305" s="244"/>
      <c r="F305" s="244"/>
      <c r="G305" s="244"/>
      <c r="H305" s="245"/>
    </row>
    <row r="306" spans="1:8" x14ac:dyDescent="0.2">
      <c r="A306" s="468">
        <f>'PLANILHA ORÇAMENTARIA'!A57</f>
        <v>4</v>
      </c>
      <c r="B306" s="468"/>
      <c r="C306" s="469" t="str">
        <f>'PLANILHA ORÇAMENTARIA'!D57 'PLANILHA ORÇAMENTARIA'!D57</f>
        <v>FUNDAÇÕES</v>
      </c>
      <c r="D306" s="469"/>
      <c r="E306" s="469"/>
      <c r="F306" s="469"/>
      <c r="G306" s="469"/>
      <c r="H306" s="469"/>
    </row>
    <row r="307" spans="1:8" x14ac:dyDescent="0.2">
      <c r="A307" s="490" t="str">
        <f>'PLANILHA ORÇAMENTARIA'!A58</f>
        <v>4.1</v>
      </c>
      <c r="B307" s="490"/>
      <c r="C307" s="489" t="str">
        <f>'PLANILHA ORÇAMENTARIA'!D58</f>
        <v>MURETAS</v>
      </c>
      <c r="D307" s="489"/>
      <c r="E307" s="489"/>
      <c r="F307" s="489"/>
      <c r="G307" s="489"/>
      <c r="H307" s="489"/>
    </row>
    <row r="308" spans="1:8" x14ac:dyDescent="0.2">
      <c r="A308" s="476" t="str">
        <f>'PLANILHA ORÇAMENTARIA'!A59</f>
        <v>4.1.1</v>
      </c>
      <c r="B308" s="477"/>
      <c r="C308" s="482" t="str">
        <f>'PLANILHA ORÇAMENTARIA'!D59</f>
        <v>FABRICAÇÃO DE FÔRMA PARA PILARETES E SAPATAS, COM MADEIRA SERRADA, E = 25 MM</v>
      </c>
      <c r="D308" s="483"/>
      <c r="E308" s="483"/>
      <c r="F308" s="483"/>
      <c r="G308" s="483"/>
      <c r="H308" s="484"/>
    </row>
    <row r="309" spans="1:8" x14ac:dyDescent="0.2">
      <c r="A309" s="478"/>
      <c r="B309" s="479"/>
      <c r="C309" s="247" t="s">
        <v>210</v>
      </c>
      <c r="D309" s="239" t="str">
        <f>'PLANILHA ORÇAMENTARIA'!E59</f>
        <v>M2</v>
      </c>
      <c r="E309" s="239"/>
      <c r="F309" s="239"/>
      <c r="G309" s="239"/>
      <c r="H309" s="240"/>
    </row>
    <row r="310" spans="1:8" x14ac:dyDescent="0.2">
      <c r="A310" s="478"/>
      <c r="B310" s="479"/>
      <c r="C310" s="247" t="s">
        <v>212</v>
      </c>
      <c r="D310" s="241">
        <f>'PLANILHA ORÇAMENTARIA'!F59</f>
        <v>17.59</v>
      </c>
      <c r="E310" s="239"/>
      <c r="F310" s="239"/>
      <c r="G310" s="239"/>
      <c r="H310" s="240"/>
    </row>
    <row r="311" spans="1:8" x14ac:dyDescent="0.2">
      <c r="A311" s="480"/>
      <c r="B311" s="481"/>
      <c r="C311" s="485" t="s">
        <v>570</v>
      </c>
      <c r="D311" s="486"/>
      <c r="E311" s="486"/>
      <c r="F311" s="486"/>
      <c r="G311" s="486"/>
      <c r="H311" s="487"/>
    </row>
    <row r="312" spans="1:8" x14ac:dyDescent="0.2">
      <c r="A312" s="476" t="str">
        <f>'PLANILHA ORÇAMENTARIA'!A60</f>
        <v>4.1.2</v>
      </c>
      <c r="B312" s="477"/>
      <c r="C312" s="482" t="str">
        <f>'PLANILHA ORÇAMENTARIA'!D60</f>
        <v>ARMAÇÃO DE AÇO TIPO CA-50 6 A 12,5 MM (EXECUÇÃO, INCLUINDO PREPARO, DOBRAGEM, COLOCAÇÃO NAS FORMAS E TRANSPORTE DE TODOS OS MATERIAIS)</v>
      </c>
      <c r="D312" s="483"/>
      <c r="E312" s="483"/>
      <c r="F312" s="483"/>
      <c r="G312" s="483"/>
      <c r="H312" s="484"/>
    </row>
    <row r="313" spans="1:8" x14ac:dyDescent="0.2">
      <c r="A313" s="478"/>
      <c r="B313" s="479"/>
      <c r="C313" s="247" t="s">
        <v>210</v>
      </c>
      <c r="D313" s="239" t="str">
        <f>'PLANILHA ORÇAMENTARIA'!E60</f>
        <v>KG</v>
      </c>
      <c r="E313" s="239"/>
      <c r="F313" s="239"/>
      <c r="G313" s="239"/>
      <c r="H313" s="240"/>
    </row>
    <row r="314" spans="1:8" x14ac:dyDescent="0.2">
      <c r="A314" s="478"/>
      <c r="B314" s="479"/>
      <c r="C314" s="247" t="s">
        <v>212</v>
      </c>
      <c r="D314" s="241">
        <f>'PLANILHA ORÇAMENTARIA'!F60</f>
        <v>108.1</v>
      </c>
      <c r="E314" s="239"/>
      <c r="F314" s="239"/>
      <c r="G314" s="239"/>
      <c r="H314" s="240"/>
    </row>
    <row r="315" spans="1:8" x14ac:dyDescent="0.2">
      <c r="A315" s="480"/>
      <c r="B315" s="481"/>
      <c r="C315" s="485" t="s">
        <v>570</v>
      </c>
      <c r="D315" s="486"/>
      <c r="E315" s="486"/>
      <c r="F315" s="486"/>
      <c r="G315" s="486"/>
      <c r="H315" s="487"/>
    </row>
    <row r="316" spans="1:8" x14ac:dyDescent="0.2">
      <c r="A316" s="476" t="str">
        <f>'PLANILHA ORÇAMENTARIA'!A61</f>
        <v>4.1.3</v>
      </c>
      <c r="B316" s="477"/>
      <c r="C316" s="482" t="str">
        <f>'PLANILHA ORÇAMENTARIA'!D61</f>
        <v>ARMAÇÃO DE PILAR OU VIGA DE UMA ESTRUTURA CONVENCIONAL DE CONCRETO ARMADO EM UM EDIFÍCIO DE MÚLTIPLOS PAVIMENTOS UTILIZANDO AÇO CA-60 DE 5,0 MM - MONTAGEM. AF_12/2015</v>
      </c>
      <c r="D316" s="483"/>
      <c r="E316" s="483"/>
      <c r="F316" s="483"/>
      <c r="G316" s="483"/>
      <c r="H316" s="484"/>
    </row>
    <row r="317" spans="1:8" x14ac:dyDescent="0.2">
      <c r="A317" s="478"/>
      <c r="B317" s="479"/>
      <c r="C317" s="247" t="s">
        <v>210</v>
      </c>
      <c r="D317" s="239" t="str">
        <f>'PLANILHA ORÇAMENTARIA'!E61</f>
        <v>KG</v>
      </c>
      <c r="E317" s="239"/>
      <c r="F317" s="239"/>
      <c r="G317" s="239"/>
      <c r="H317" s="240"/>
    </row>
    <row r="318" spans="1:8" x14ac:dyDescent="0.2">
      <c r="A318" s="478"/>
      <c r="B318" s="479"/>
      <c r="C318" s="247" t="s">
        <v>212</v>
      </c>
      <c r="D318" s="241">
        <f>'PLANILHA ORÇAMENTARIA'!F61</f>
        <v>12.3</v>
      </c>
      <c r="E318" s="239"/>
      <c r="F318" s="239"/>
      <c r="G318" s="239"/>
      <c r="H318" s="240"/>
    </row>
    <row r="319" spans="1:8" x14ac:dyDescent="0.2">
      <c r="A319" s="480"/>
      <c r="B319" s="481"/>
      <c r="C319" s="485" t="s">
        <v>570</v>
      </c>
      <c r="D319" s="486"/>
      <c r="E319" s="486"/>
      <c r="F319" s="486"/>
      <c r="G319" s="486"/>
      <c r="H319" s="487"/>
    </row>
    <row r="320" spans="1:8" x14ac:dyDescent="0.2">
      <c r="A320" s="476" t="str">
        <f>'PLANILHA ORÇAMENTARIA'!A62</f>
        <v>4.1.4</v>
      </c>
      <c r="B320" s="477"/>
      <c r="C320" s="482" t="str">
        <f>'PLANILHA ORÇAMENTARIA'!D62</f>
        <v>FORNECIMENTO DE CONCRETO ESTRUTURAL, PREPARADO EM OBRA, COM FCK 25 MPA, INCLUSIVE LANÇAMENTO, ADENSAMENTO E ACABAMENTO</v>
      </c>
      <c r="D320" s="483"/>
      <c r="E320" s="483"/>
      <c r="F320" s="483"/>
      <c r="G320" s="483"/>
      <c r="H320" s="484"/>
    </row>
    <row r="321" spans="1:8" x14ac:dyDescent="0.2">
      <c r="A321" s="478"/>
      <c r="B321" s="479"/>
      <c r="C321" s="247" t="s">
        <v>210</v>
      </c>
      <c r="D321" s="239" t="str">
        <f>'PLANILHA ORÇAMENTARIA'!E62</f>
        <v>M3</v>
      </c>
      <c r="E321" s="239"/>
      <c r="F321" s="239"/>
      <c r="G321" s="239"/>
      <c r="H321" s="240"/>
    </row>
    <row r="322" spans="1:8" x14ac:dyDescent="0.2">
      <c r="A322" s="478"/>
      <c r="B322" s="479"/>
      <c r="C322" s="247" t="s">
        <v>212</v>
      </c>
      <c r="D322" s="241">
        <f>'PLANILHA ORÇAMENTARIA'!F62</f>
        <v>0.41</v>
      </c>
      <c r="E322" s="239"/>
      <c r="F322" s="239"/>
      <c r="G322" s="239"/>
      <c r="H322" s="240"/>
    </row>
    <row r="323" spans="1:8" x14ac:dyDescent="0.2">
      <c r="A323" s="480"/>
      <c r="B323" s="481"/>
      <c r="C323" s="485" t="s">
        <v>570</v>
      </c>
      <c r="D323" s="486"/>
      <c r="E323" s="486"/>
      <c r="F323" s="486"/>
      <c r="G323" s="486"/>
      <c r="H323" s="487"/>
    </row>
    <row r="324" spans="1:8" x14ac:dyDescent="0.2">
      <c r="A324" s="476" t="str">
        <f>'PLANILHA ORÇAMENTARIA'!A63</f>
        <v>4.1.5</v>
      </c>
      <c r="B324" s="477"/>
      <c r="C324" s="482" t="str">
        <f>'PLANILHA ORÇAMENTARIA'!D63</f>
        <v>FORNECIMENTO DE CONCRETO ESTRUTURAL, PREPARADO EM OBRA, COM FCK 20 MPA, INCLUSIVE LANÇAMENTO, ADENSAMENTO E ACABAMENTO</v>
      </c>
      <c r="D324" s="483"/>
      <c r="E324" s="483"/>
      <c r="F324" s="483"/>
      <c r="G324" s="483"/>
      <c r="H324" s="484"/>
    </row>
    <row r="325" spans="1:8" x14ac:dyDescent="0.2">
      <c r="A325" s="478"/>
      <c r="B325" s="479"/>
      <c r="C325" s="247" t="s">
        <v>210</v>
      </c>
      <c r="D325" s="239" t="str">
        <f>'PLANILHA ORÇAMENTARIA'!E63</f>
        <v>M3</v>
      </c>
      <c r="E325" s="239"/>
      <c r="F325" s="239"/>
      <c r="G325" s="239"/>
      <c r="H325" s="240"/>
    </row>
    <row r="326" spans="1:8" x14ac:dyDescent="0.2">
      <c r="A326" s="478"/>
      <c r="B326" s="479"/>
      <c r="C326" s="247" t="s">
        <v>212</v>
      </c>
      <c r="D326" s="241">
        <f>'PLANILHA ORÇAMENTARIA'!F63</f>
        <v>1.5</v>
      </c>
      <c r="E326" s="239"/>
      <c r="F326" s="239"/>
      <c r="G326" s="239"/>
      <c r="H326" s="240"/>
    </row>
    <row r="327" spans="1:8" x14ac:dyDescent="0.2">
      <c r="A327" s="480"/>
      <c r="B327" s="481"/>
      <c r="C327" s="485" t="s">
        <v>570</v>
      </c>
      <c r="D327" s="486"/>
      <c r="E327" s="486"/>
      <c r="F327" s="486"/>
      <c r="G327" s="486"/>
      <c r="H327" s="487"/>
    </row>
    <row r="328" spans="1:8" x14ac:dyDescent="0.2">
      <c r="A328" s="468">
        <f>'PLANILHA ORÇAMENTARIA'!A65</f>
        <v>5</v>
      </c>
      <c r="B328" s="468"/>
      <c r="C328" s="469" t="str">
        <f>'PLANILHA ORÇAMENTARIA'!D65</f>
        <v xml:space="preserve">SUPERESTRUTURA </v>
      </c>
      <c r="D328" s="469"/>
      <c r="E328" s="469"/>
      <c r="F328" s="469"/>
      <c r="G328" s="469"/>
      <c r="H328" s="469"/>
    </row>
    <row r="329" spans="1:8" x14ac:dyDescent="0.2">
      <c r="A329" s="490" t="str">
        <f>'PLANILHA ORÇAMENTARIA'!A66</f>
        <v>5.1</v>
      </c>
      <c r="B329" s="490"/>
      <c r="C329" s="489" t="str">
        <f>'PLANILHA ORÇAMENTARIA'!D66</f>
        <v>MURETA (PILAR E VIGA)</v>
      </c>
      <c r="D329" s="489"/>
      <c r="E329" s="489"/>
      <c r="F329" s="489"/>
      <c r="G329" s="489"/>
      <c r="H329" s="489"/>
    </row>
    <row r="330" spans="1:8" s="179" customFormat="1" x14ac:dyDescent="0.2">
      <c r="A330" s="476" t="str">
        <f>'PLANILHA ORÇAMENTARIA'!A67</f>
        <v>5.1.1</v>
      </c>
      <c r="B330" s="477"/>
      <c r="C330" s="482" t="str">
        <f>'PLANILHA ORÇAMENTARIA'!D67</f>
        <v>FABRICAÇÃO DE FÔRMA PARA PILARES E VIGAS, COM MADEIRA SERRADA, E = 25 MM</v>
      </c>
      <c r="D330" s="483"/>
      <c r="E330" s="483"/>
      <c r="F330" s="483"/>
      <c r="G330" s="483"/>
      <c r="H330" s="484"/>
    </row>
    <row r="331" spans="1:8" s="179" customFormat="1" x14ac:dyDescent="0.2">
      <c r="A331" s="478"/>
      <c r="B331" s="479"/>
      <c r="C331" s="247" t="s">
        <v>210</v>
      </c>
      <c r="D331" s="239" t="str">
        <f>'PLANILHA ORÇAMENTARIA'!E67</f>
        <v>M2</v>
      </c>
      <c r="E331" s="239"/>
      <c r="F331" s="239"/>
      <c r="G331" s="239"/>
      <c r="H331" s="240"/>
    </row>
    <row r="332" spans="1:8" s="179" customFormat="1" x14ac:dyDescent="0.2">
      <c r="A332" s="478"/>
      <c r="B332" s="479"/>
      <c r="C332" s="247" t="s">
        <v>212</v>
      </c>
      <c r="D332" s="241">
        <f>'PLANILHA ORÇAMENTARIA'!F67</f>
        <v>26.19</v>
      </c>
      <c r="E332" s="239"/>
      <c r="F332" s="239"/>
      <c r="G332" s="239"/>
      <c r="H332" s="240"/>
    </row>
    <row r="333" spans="1:8" s="179" customFormat="1" x14ac:dyDescent="0.2">
      <c r="A333" s="480"/>
      <c r="B333" s="481"/>
      <c r="C333" s="485" t="s">
        <v>570</v>
      </c>
      <c r="D333" s="486"/>
      <c r="E333" s="486"/>
      <c r="F333" s="486"/>
      <c r="G333" s="486"/>
      <c r="H333" s="487"/>
    </row>
    <row r="334" spans="1:8" s="179" customFormat="1" x14ac:dyDescent="0.2">
      <c r="A334" s="476" t="str">
        <f>'PLANILHA ORÇAMENTARIA'!A68</f>
        <v>5.1.2</v>
      </c>
      <c r="B334" s="477"/>
      <c r="C334" s="482" t="str">
        <f>'PLANILHA ORÇAMENTARIA'!D68</f>
        <v>ARMAÇÃO DE AÇO TIPO CA-50 6 A 12,5 MM (EXECUÇÃO, INCLUINDO PREPARO, DOBRAGEM, COLOCAÇÃO NAS FORMAS E TRANSPORTE DE TODOS OS MATERIAIS)</v>
      </c>
      <c r="D334" s="483"/>
      <c r="E334" s="483"/>
      <c r="F334" s="483"/>
      <c r="G334" s="483"/>
      <c r="H334" s="484"/>
    </row>
    <row r="335" spans="1:8" s="179" customFormat="1" x14ac:dyDescent="0.2">
      <c r="A335" s="478"/>
      <c r="B335" s="479"/>
      <c r="C335" s="247" t="s">
        <v>210</v>
      </c>
      <c r="D335" s="239" t="str">
        <f>'PLANILHA ORÇAMENTARIA'!E68</f>
        <v>KG</v>
      </c>
      <c r="E335" s="239"/>
      <c r="F335" s="239"/>
      <c r="G335" s="239"/>
      <c r="H335" s="240"/>
    </row>
    <row r="336" spans="1:8" s="179" customFormat="1" x14ac:dyDescent="0.2">
      <c r="A336" s="478"/>
      <c r="B336" s="479"/>
      <c r="C336" s="247" t="s">
        <v>212</v>
      </c>
      <c r="D336" s="241">
        <f>'PLANILHA ORÇAMENTARIA'!F68</f>
        <v>114.7</v>
      </c>
      <c r="E336" s="239"/>
      <c r="F336" s="239"/>
      <c r="G336" s="239"/>
      <c r="H336" s="240"/>
    </row>
    <row r="337" spans="1:8" s="179" customFormat="1" x14ac:dyDescent="0.2">
      <c r="A337" s="480"/>
      <c r="B337" s="481"/>
      <c r="C337" s="485" t="s">
        <v>570</v>
      </c>
      <c r="D337" s="486"/>
      <c r="E337" s="486"/>
      <c r="F337" s="486"/>
      <c r="G337" s="486"/>
      <c r="H337" s="487"/>
    </row>
    <row r="338" spans="1:8" s="179" customFormat="1" x14ac:dyDescent="0.2">
      <c r="A338" s="476" t="str">
        <f>'PLANILHA ORÇAMENTARIA'!A69</f>
        <v>5.1.3</v>
      </c>
      <c r="B338" s="477"/>
      <c r="C338" s="482" t="str">
        <f>'PLANILHA ORÇAMENTARIA'!D69</f>
        <v>ARMAÇÃO DE PILAR OU VIGA DE UMA ESTRUTURA CONVENCIONAL DE CONCRETO ARMADO EM UM EDIFÍCIO DE MÚLTIPLOS PAVIMENTOS UTILIZANDO AÇO CA-60 DE 5,0 MM - MONTAGEM. AF_12/2015</v>
      </c>
      <c r="D338" s="483"/>
      <c r="E338" s="483"/>
      <c r="F338" s="483"/>
      <c r="G338" s="483"/>
      <c r="H338" s="484"/>
    </row>
    <row r="339" spans="1:8" s="179" customFormat="1" x14ac:dyDescent="0.2">
      <c r="A339" s="478"/>
      <c r="B339" s="479"/>
      <c r="C339" s="247" t="s">
        <v>210</v>
      </c>
      <c r="D339" s="239" t="str">
        <f>'PLANILHA ORÇAMENTARIA'!E69</f>
        <v>KG</v>
      </c>
      <c r="E339" s="239"/>
      <c r="F339" s="239"/>
      <c r="G339" s="239"/>
      <c r="H339" s="240"/>
    </row>
    <row r="340" spans="1:8" s="179" customFormat="1" x14ac:dyDescent="0.2">
      <c r="A340" s="478"/>
      <c r="B340" s="479"/>
      <c r="C340" s="247" t="s">
        <v>212</v>
      </c>
      <c r="D340" s="241">
        <f>'PLANILHA ORÇAMENTARIA'!F69</f>
        <v>54.9</v>
      </c>
      <c r="E340" s="239"/>
      <c r="F340" s="239"/>
      <c r="G340" s="239"/>
      <c r="H340" s="240"/>
    </row>
    <row r="341" spans="1:8" s="179" customFormat="1" x14ac:dyDescent="0.2">
      <c r="A341" s="480"/>
      <c r="B341" s="481"/>
      <c r="C341" s="485" t="s">
        <v>570</v>
      </c>
      <c r="D341" s="486"/>
      <c r="E341" s="486"/>
      <c r="F341" s="486"/>
      <c r="G341" s="486"/>
      <c r="H341" s="487"/>
    </row>
    <row r="342" spans="1:8" s="179" customFormat="1" x14ac:dyDescent="0.2">
      <c r="A342" s="476" t="str">
        <f>'PLANILHA ORÇAMENTARIA'!A70</f>
        <v>5.1.4</v>
      </c>
      <c r="B342" s="477"/>
      <c r="C342" s="482" t="str">
        <f>'PLANILHA ORÇAMENTARIA'!D70</f>
        <v>FORNECIMENTO DE CONCRETO ESTRUTURAL, PREPARADO EM OBRA, COM FCK 25 MPA, INCLUSIVE LANÇAMENTO, ADENSAMENTO E ACABAMENTO</v>
      </c>
      <c r="D342" s="483"/>
      <c r="E342" s="483"/>
      <c r="F342" s="483"/>
      <c r="G342" s="483"/>
      <c r="H342" s="484"/>
    </row>
    <row r="343" spans="1:8" s="179" customFormat="1" x14ac:dyDescent="0.2">
      <c r="A343" s="478"/>
      <c r="B343" s="479"/>
      <c r="C343" s="247" t="s">
        <v>210</v>
      </c>
      <c r="D343" s="239" t="str">
        <f>'PLANILHA ORÇAMENTARIA'!E70</f>
        <v>M3</v>
      </c>
      <c r="E343" s="239"/>
      <c r="F343" s="239"/>
      <c r="G343" s="239"/>
      <c r="H343" s="240"/>
    </row>
    <row r="344" spans="1:8" s="179" customFormat="1" x14ac:dyDescent="0.2">
      <c r="A344" s="478"/>
      <c r="B344" s="479"/>
      <c r="C344" s="247" t="s">
        <v>212</v>
      </c>
      <c r="D344" s="241">
        <f>'PLANILHA ORÇAMENTARIA'!F70</f>
        <v>1.1400000000000001</v>
      </c>
      <c r="E344" s="239"/>
      <c r="F344" s="239"/>
      <c r="G344" s="239"/>
      <c r="H344" s="240"/>
    </row>
    <row r="345" spans="1:8" s="179" customFormat="1" x14ac:dyDescent="0.2">
      <c r="A345" s="480"/>
      <c r="B345" s="481"/>
      <c r="C345" s="485" t="s">
        <v>570</v>
      </c>
      <c r="D345" s="486"/>
      <c r="E345" s="486"/>
      <c r="F345" s="486"/>
      <c r="G345" s="486"/>
      <c r="H345" s="487"/>
    </row>
    <row r="346" spans="1:8" x14ac:dyDescent="0.2">
      <c r="A346" s="490" t="str">
        <f>'PLANILHA ORÇAMENTARIA'!A71</f>
        <v>5.2</v>
      </c>
      <c r="B346" s="490"/>
      <c r="C346" s="489" t="str">
        <f>'PLANILHA ORÇAMENTARIA'!D71</f>
        <v>CONCRETO ARMADO PARA VERGAS</v>
      </c>
      <c r="D346" s="489"/>
      <c r="E346" s="489"/>
      <c r="F346" s="489"/>
      <c r="G346" s="489"/>
      <c r="H346" s="489"/>
    </row>
    <row r="347" spans="1:8" x14ac:dyDescent="0.2">
      <c r="A347" s="443" t="str">
        <f>'PLANILHA ORÇAMENTARIA'!A72</f>
        <v>5.2.1</v>
      </c>
      <c r="B347" s="457"/>
      <c r="C347" s="460" t="str">
        <f>'PLANILHA ORÇAMENTARIA'!D72</f>
        <v>VERGA PRÉ-MOLDADA EM CONCRETO ARMADO FCK = 15 MPA - 10X10CM, PARA JANELAS COM ATÉ 1,5 M DE VÃO.</v>
      </c>
      <c r="D347" s="460"/>
      <c r="E347" s="460"/>
      <c r="F347" s="460"/>
      <c r="G347" s="460"/>
      <c r="H347" s="461"/>
    </row>
    <row r="348" spans="1:8" x14ac:dyDescent="0.2">
      <c r="A348" s="445"/>
      <c r="B348" s="458"/>
      <c r="C348" s="188" t="s">
        <v>210</v>
      </c>
      <c r="D348" s="188" t="str">
        <f>'PLANILHA ORÇAMENTARIA'!E72</f>
        <v>M</v>
      </c>
      <c r="E348" s="188"/>
      <c r="F348" s="188"/>
      <c r="G348" s="188"/>
      <c r="H348" s="190"/>
    </row>
    <row r="349" spans="1:8" x14ac:dyDescent="0.2">
      <c r="A349" s="445"/>
      <c r="B349" s="458"/>
      <c r="C349" s="188" t="s">
        <v>212</v>
      </c>
      <c r="D349" s="191">
        <f>'PLANILHA ORÇAMENTARIA'!F72</f>
        <v>8.4</v>
      </c>
      <c r="E349" s="188"/>
      <c r="F349" s="188"/>
      <c r="G349" s="188"/>
      <c r="H349" s="190"/>
    </row>
    <row r="350" spans="1:8" x14ac:dyDescent="0.2">
      <c r="A350" s="445"/>
      <c r="B350" s="458"/>
      <c r="C350" s="462" t="s">
        <v>454</v>
      </c>
      <c r="D350" s="463"/>
      <c r="E350" s="463"/>
      <c r="F350" s="463"/>
      <c r="G350" s="463"/>
      <c r="H350" s="464"/>
    </row>
    <row r="351" spans="1:8" x14ac:dyDescent="0.2">
      <c r="A351" s="447"/>
      <c r="B351" s="459"/>
      <c r="C351" s="232" t="s">
        <v>323</v>
      </c>
      <c r="D351" s="233">
        <f>(1+0.95+1.05+1+0.6+0.6+1+1+1.2)</f>
        <v>8.3999999999999986</v>
      </c>
      <c r="E351" s="234"/>
      <c r="F351" s="234"/>
      <c r="G351" s="234"/>
      <c r="H351" s="235"/>
    </row>
    <row r="352" spans="1:8" x14ac:dyDescent="0.2">
      <c r="A352" s="443" t="str">
        <f>'PLANILHA ORÇAMENTARIA'!A73</f>
        <v>5.2.2</v>
      </c>
      <c r="B352" s="457"/>
      <c r="C352" s="460" t="str">
        <f>'PLANILHA ORÇAMENTARIA'!D73</f>
        <v>VERGA PRÉ-MOLDADA EM CONCRETO ARMADO FCK = 15 MPA - 10X10CM, PARA JANELAS COM MAIS DE 1,5 M DE VÃO.</v>
      </c>
      <c r="D352" s="460"/>
      <c r="E352" s="460"/>
      <c r="F352" s="460"/>
      <c r="G352" s="460"/>
      <c r="H352" s="461"/>
    </row>
    <row r="353" spans="1:8" x14ac:dyDescent="0.2">
      <c r="A353" s="445"/>
      <c r="B353" s="458"/>
      <c r="C353" s="188" t="s">
        <v>210</v>
      </c>
      <c r="D353" s="188" t="str">
        <f>'PLANILHA ORÇAMENTARIA'!E73</f>
        <v>M</v>
      </c>
      <c r="E353" s="188"/>
      <c r="F353" s="188"/>
      <c r="G353" s="188"/>
      <c r="H353" s="190"/>
    </row>
    <row r="354" spans="1:8" x14ac:dyDescent="0.2">
      <c r="A354" s="445"/>
      <c r="B354" s="458"/>
      <c r="C354" s="188" t="s">
        <v>212</v>
      </c>
      <c r="D354" s="189">
        <f>'PLANILHA ORÇAMENTARIA'!F73</f>
        <v>3.56</v>
      </c>
      <c r="E354" s="188"/>
      <c r="F354" s="188"/>
      <c r="G354" s="188"/>
      <c r="H354" s="190"/>
    </row>
    <row r="355" spans="1:8" x14ac:dyDescent="0.2">
      <c r="A355" s="445"/>
      <c r="B355" s="458"/>
      <c r="C355" s="462" t="s">
        <v>455</v>
      </c>
      <c r="D355" s="463"/>
      <c r="E355" s="463"/>
      <c r="F355" s="463"/>
      <c r="G355" s="463"/>
      <c r="H355" s="464"/>
    </row>
    <row r="356" spans="1:8" x14ac:dyDescent="0.2">
      <c r="A356" s="447"/>
      <c r="B356" s="459"/>
      <c r="C356" s="232" t="s">
        <v>323</v>
      </c>
      <c r="D356" s="233">
        <f>(1.8+1.76)</f>
        <v>3.56</v>
      </c>
      <c r="E356" s="234"/>
      <c r="F356" s="234"/>
      <c r="G356" s="234"/>
      <c r="H356" s="235"/>
    </row>
    <row r="357" spans="1:8" x14ac:dyDescent="0.2">
      <c r="A357" s="443" t="str">
        <f>'PLANILHA ORÇAMENTARIA'!A74</f>
        <v>5.2.3</v>
      </c>
      <c r="B357" s="457"/>
      <c r="C357" s="460" t="str">
        <f>'PLANILHA ORÇAMENTARIA'!D74</f>
        <v>CONTRAVERGA PRÉ-MOLDADA  EM CONCRETO ARMADO FCK = 15 MPA - 10X10CM, PARA VÃOS DE ATÉ 1,5 M DE COMPRIMENTO</v>
      </c>
      <c r="D357" s="460"/>
      <c r="E357" s="460"/>
      <c r="F357" s="460"/>
      <c r="G357" s="460"/>
      <c r="H357" s="461"/>
    </row>
    <row r="358" spans="1:8" x14ac:dyDescent="0.2">
      <c r="A358" s="445"/>
      <c r="B358" s="458"/>
      <c r="C358" s="188" t="s">
        <v>210</v>
      </c>
      <c r="D358" s="188" t="str">
        <f>'PLANILHA ORÇAMENTARIA'!E74</f>
        <v>M</v>
      </c>
      <c r="E358" s="188"/>
      <c r="F358" s="188"/>
      <c r="G358" s="188"/>
      <c r="H358" s="190"/>
    </row>
    <row r="359" spans="1:8" x14ac:dyDescent="0.2">
      <c r="A359" s="445"/>
      <c r="B359" s="458"/>
      <c r="C359" s="188" t="s">
        <v>212</v>
      </c>
      <c r="D359" s="189">
        <f>'PLANILHA ORÇAMENTARIA'!F74</f>
        <v>8.4</v>
      </c>
      <c r="E359" s="188"/>
      <c r="F359" s="188"/>
      <c r="G359" s="188"/>
      <c r="H359" s="190"/>
    </row>
    <row r="360" spans="1:8" x14ac:dyDescent="0.2">
      <c r="A360" s="445"/>
      <c r="B360" s="458"/>
      <c r="C360" s="462" t="str">
        <f>C350</f>
        <v>(1,00+0,95+1,05+1,00+0,60+0,60+1,00+1,00+1,20)</v>
      </c>
      <c r="D360" s="463"/>
      <c r="E360" s="463"/>
      <c r="F360" s="463"/>
      <c r="G360" s="463"/>
      <c r="H360" s="464"/>
    </row>
    <row r="361" spans="1:8" x14ac:dyDescent="0.2">
      <c r="A361" s="447"/>
      <c r="B361" s="459"/>
      <c r="C361" s="232" t="s">
        <v>323</v>
      </c>
      <c r="D361" s="233">
        <f>D351</f>
        <v>8.3999999999999986</v>
      </c>
      <c r="E361" s="234"/>
      <c r="F361" s="234"/>
      <c r="G361" s="234"/>
      <c r="H361" s="235"/>
    </row>
    <row r="362" spans="1:8" x14ac:dyDescent="0.2">
      <c r="A362" s="443" t="str">
        <f>'PLANILHA ORÇAMENTARIA'!A75</f>
        <v>5.2.4</v>
      </c>
      <c r="B362" s="457"/>
      <c r="C362" s="460" t="str">
        <f>'PLANILHA ORÇAMENTARIA'!D75</f>
        <v>CONTRAVERGA PRÉ-MOLDADA  EM CONCRETO ARMADO FCK = 15 MPA - 10X10CM, PARA VÃOS DE MAIS DE 1,5 M DE COMPRIMENTO</v>
      </c>
      <c r="D362" s="460"/>
      <c r="E362" s="460"/>
      <c r="F362" s="460"/>
      <c r="G362" s="460"/>
      <c r="H362" s="461"/>
    </row>
    <row r="363" spans="1:8" x14ac:dyDescent="0.2">
      <c r="A363" s="445"/>
      <c r="B363" s="458"/>
      <c r="C363" s="188" t="s">
        <v>210</v>
      </c>
      <c r="D363" s="189" t="str">
        <f>'PLANILHA ORÇAMENTARIA'!E75</f>
        <v>M</v>
      </c>
      <c r="E363" s="188"/>
      <c r="F363" s="188"/>
      <c r="G363" s="188"/>
      <c r="H363" s="190"/>
    </row>
    <row r="364" spans="1:8" x14ac:dyDescent="0.2">
      <c r="A364" s="445"/>
      <c r="B364" s="458"/>
      <c r="C364" s="188" t="s">
        <v>212</v>
      </c>
      <c r="D364" s="189">
        <f>'PLANILHA ORÇAMENTARIA'!F75</f>
        <v>3.56</v>
      </c>
      <c r="E364" s="188"/>
      <c r="F364" s="188"/>
      <c r="G364" s="188"/>
      <c r="H364" s="190"/>
    </row>
    <row r="365" spans="1:8" x14ac:dyDescent="0.2">
      <c r="A365" s="445"/>
      <c r="B365" s="458"/>
      <c r="C365" s="462" t="str">
        <f>C355</f>
        <v>(1,80+1,76)</v>
      </c>
      <c r="D365" s="463"/>
      <c r="E365" s="463"/>
      <c r="F365" s="463"/>
      <c r="G365" s="463"/>
      <c r="H365" s="464"/>
    </row>
    <row r="366" spans="1:8" x14ac:dyDescent="0.2">
      <c r="A366" s="447"/>
      <c r="B366" s="459"/>
      <c r="C366" s="232" t="s">
        <v>323</v>
      </c>
      <c r="D366" s="233">
        <f>D356</f>
        <v>3.56</v>
      </c>
      <c r="E366" s="234"/>
      <c r="F366" s="234"/>
      <c r="G366" s="234"/>
      <c r="H366" s="235"/>
    </row>
    <row r="367" spans="1:8" x14ac:dyDescent="0.2">
      <c r="A367" s="443" t="str">
        <f>'PLANILHA ORÇAMENTARIA'!A76</f>
        <v>5.2.5</v>
      </c>
      <c r="B367" s="457"/>
      <c r="C367" s="460" t="str">
        <f>'PLANILHA ORÇAMENTARIA'!D76</f>
        <v>VERGA PRÉ-MOLDADA  EM CONCRETO ARMADO FCK = 15 MPA - 10X10CM, PARA PORTAS COM ATÉ 1,5 M DE VÃO</v>
      </c>
      <c r="D367" s="460"/>
      <c r="E367" s="460"/>
      <c r="F367" s="460"/>
      <c r="G367" s="460"/>
      <c r="H367" s="461"/>
    </row>
    <row r="368" spans="1:8" x14ac:dyDescent="0.2">
      <c r="A368" s="445"/>
      <c r="B368" s="458"/>
      <c r="C368" s="188" t="s">
        <v>210</v>
      </c>
      <c r="D368" s="188" t="str">
        <f>'PLANILHA ORÇAMENTARIA'!E76</f>
        <v>M</v>
      </c>
      <c r="E368" s="188"/>
      <c r="F368" s="188"/>
      <c r="G368" s="188"/>
      <c r="H368" s="190"/>
    </row>
    <row r="369" spans="1:8" x14ac:dyDescent="0.2">
      <c r="A369" s="445"/>
      <c r="B369" s="458"/>
      <c r="C369" s="188" t="s">
        <v>212</v>
      </c>
      <c r="D369" s="189">
        <f>'PLANILHA ORÇAMENTARIA'!F76</f>
        <v>21.1</v>
      </c>
      <c r="E369" s="188"/>
      <c r="F369" s="188"/>
      <c r="G369" s="188"/>
      <c r="H369" s="190"/>
    </row>
    <row r="370" spans="1:8" x14ac:dyDescent="0.2">
      <c r="A370" s="445"/>
      <c r="B370" s="458"/>
      <c r="C370" s="462" t="s">
        <v>457</v>
      </c>
      <c r="D370" s="463"/>
      <c r="E370" s="463"/>
      <c r="F370" s="463"/>
      <c r="G370" s="463"/>
      <c r="H370" s="464"/>
    </row>
    <row r="371" spans="1:8" x14ac:dyDescent="0.2">
      <c r="A371" s="445"/>
      <c r="B371" s="458"/>
      <c r="C371" s="462" t="s">
        <v>458</v>
      </c>
      <c r="D371" s="463"/>
      <c r="E371" s="463"/>
      <c r="F371" s="463"/>
      <c r="G371" s="463"/>
      <c r="H371" s="464"/>
    </row>
    <row r="372" spans="1:8" x14ac:dyDescent="0.2">
      <c r="A372" s="447"/>
      <c r="B372" s="459"/>
      <c r="C372" s="232" t="s">
        <v>323</v>
      </c>
      <c r="D372" s="233">
        <f>18.4+2.7</f>
        <v>21.099999999999998</v>
      </c>
      <c r="E372" s="234"/>
      <c r="F372" s="234"/>
      <c r="G372" s="234"/>
      <c r="H372" s="235"/>
    </row>
    <row r="373" spans="1:8" x14ac:dyDescent="0.2">
      <c r="A373" s="443" t="str">
        <f>'PLANILHA ORÇAMENTARIA'!A77</f>
        <v>5.2.6</v>
      </c>
      <c r="B373" s="457"/>
      <c r="C373" s="460" t="str">
        <f>'PLANILHA ORÇAMENTARIA'!D77</f>
        <v>VERGA PRÉ-MOLDADA  EM CONCRETO ARMADO FCK = 15 MPA - 10X10CM, PARA PORTAS COM MAIS DE 1,5 M DE VÃO</v>
      </c>
      <c r="D373" s="460"/>
      <c r="E373" s="460"/>
      <c r="F373" s="460"/>
      <c r="G373" s="460"/>
      <c r="H373" s="461"/>
    </row>
    <row r="374" spans="1:8" x14ac:dyDescent="0.2">
      <c r="A374" s="445"/>
      <c r="B374" s="458"/>
      <c r="C374" s="188" t="s">
        <v>210</v>
      </c>
      <c r="D374" s="188" t="str">
        <f>'PLANILHA ORÇAMENTARIA'!E77</f>
        <v>M</v>
      </c>
      <c r="E374" s="188"/>
      <c r="F374" s="188"/>
      <c r="G374" s="188"/>
      <c r="H374" s="190"/>
    </row>
    <row r="375" spans="1:8" ht="12.75" customHeight="1" x14ac:dyDescent="0.2">
      <c r="A375" s="445"/>
      <c r="B375" s="458"/>
      <c r="C375" s="188" t="s">
        <v>212</v>
      </c>
      <c r="D375" s="189">
        <f>'PLANILHA ORÇAMENTARIA'!F77</f>
        <v>4.8499999999999996</v>
      </c>
      <c r="E375" s="188"/>
      <c r="F375" s="188"/>
      <c r="G375" s="188"/>
      <c r="H375" s="190"/>
    </row>
    <row r="376" spans="1:8" x14ac:dyDescent="0.2">
      <c r="A376" s="445"/>
      <c r="B376" s="458"/>
      <c r="C376" s="462" t="s">
        <v>459</v>
      </c>
      <c r="D376" s="463"/>
      <c r="E376" s="463"/>
      <c r="F376" s="463"/>
      <c r="G376" s="463"/>
      <c r="H376" s="464"/>
    </row>
    <row r="377" spans="1:8" x14ac:dyDescent="0.2">
      <c r="A377" s="447"/>
      <c r="B377" s="459"/>
      <c r="C377" s="232" t="s">
        <v>323</v>
      </c>
      <c r="D377" s="233">
        <f>1.6+3.25</f>
        <v>4.8499999999999996</v>
      </c>
      <c r="E377" s="234"/>
      <c r="F377" s="234"/>
      <c r="G377" s="234"/>
      <c r="H377" s="235"/>
    </row>
    <row r="378" spans="1:8" x14ac:dyDescent="0.2">
      <c r="A378" s="490" t="str">
        <f>'PLANILHA ORÇAMENTARIA'!A78</f>
        <v>5.3</v>
      </c>
      <c r="B378" s="490"/>
      <c r="C378" s="489" t="str">
        <f>'PLANILHA ORÇAMENTARIA'!D78</f>
        <v>LAJE - CONSELHO TUTELAR</v>
      </c>
      <c r="D378" s="489"/>
      <c r="E378" s="489"/>
      <c r="F378" s="489"/>
      <c r="G378" s="489"/>
      <c r="H378" s="489"/>
    </row>
    <row r="379" spans="1:8" x14ac:dyDescent="0.2">
      <c r="A379" s="443" t="str">
        <f>'PLANILHA ORÇAMENTARIA'!A79</f>
        <v>5.3.1</v>
      </c>
      <c r="B379" s="457"/>
      <c r="C379" s="460" t="str">
        <f>'PLANILHA ORÇAMENTARIA'!D79</f>
        <v>LAJE 10CM MACIÇA DE CONCRETO 20MPA, COM ARMAÇÃO, FORMA RESINADA, ESCORAMENTO E DESFORMA.</v>
      </c>
      <c r="D379" s="460"/>
      <c r="E379" s="460"/>
      <c r="F379" s="460"/>
      <c r="G379" s="460"/>
      <c r="H379" s="461"/>
    </row>
    <row r="380" spans="1:8" x14ac:dyDescent="0.2">
      <c r="A380" s="445"/>
      <c r="B380" s="458"/>
      <c r="C380" s="188" t="s">
        <v>210</v>
      </c>
      <c r="D380" s="188" t="str">
        <f>'PLANILHA ORÇAMENTARIA'!E79</f>
        <v>M2</v>
      </c>
      <c r="E380" s="188"/>
      <c r="F380" s="188"/>
      <c r="G380" s="188"/>
      <c r="H380" s="190"/>
    </row>
    <row r="381" spans="1:8" x14ac:dyDescent="0.2">
      <c r="A381" s="445"/>
      <c r="B381" s="458"/>
      <c r="C381" s="188" t="s">
        <v>212</v>
      </c>
      <c r="D381" s="191">
        <f>'PLANILHA ORÇAMENTARIA'!F79</f>
        <v>10.8</v>
      </c>
      <c r="E381" s="188"/>
      <c r="F381" s="188"/>
      <c r="G381" s="188"/>
      <c r="H381" s="190"/>
    </row>
    <row r="382" spans="1:8" x14ac:dyDescent="0.2">
      <c r="A382" s="445"/>
      <c r="B382" s="458"/>
      <c r="C382" s="462" t="s">
        <v>1005</v>
      </c>
      <c r="D382" s="463"/>
      <c r="E382" s="463"/>
      <c r="F382" s="463"/>
      <c r="G382" s="463"/>
      <c r="H382" s="464"/>
    </row>
    <row r="383" spans="1:8" x14ac:dyDescent="0.2">
      <c r="A383" s="447"/>
      <c r="B383" s="459"/>
      <c r="C383" s="232" t="s">
        <v>323</v>
      </c>
      <c r="D383" s="233">
        <v>10.8</v>
      </c>
      <c r="E383" s="234"/>
      <c r="F383" s="234"/>
      <c r="G383" s="234"/>
      <c r="H383" s="235"/>
    </row>
    <row r="384" spans="1:8" x14ac:dyDescent="0.2">
      <c r="A384" s="443" t="str">
        <f>'PLANILHA ORÇAMENTARIA'!A80</f>
        <v>5.3.2</v>
      </c>
      <c r="B384" s="457"/>
      <c r="C384" s="460" t="str">
        <f>'PLANILHA ORÇAMENTARIA'!D80</f>
        <v>CONTRAPISO EM ARGAMASSA TRAÇO 1:4 (CIMENTO E AREIA), PREPARO MECÂNICO COM BETONEIRA 400 L, APLICADO EM ÁREAS MOLHADAS SOBRE IMPERMEABILIZAÇÃO, ESPESSURA 3CM.</v>
      </c>
      <c r="D384" s="460"/>
      <c r="E384" s="460"/>
      <c r="F384" s="460"/>
      <c r="G384" s="460"/>
      <c r="H384" s="461"/>
    </row>
    <row r="385" spans="1:8" x14ac:dyDescent="0.2">
      <c r="A385" s="445"/>
      <c r="B385" s="458"/>
      <c r="C385" s="188" t="s">
        <v>210</v>
      </c>
      <c r="D385" s="188" t="str">
        <f>'PLANILHA ORÇAMENTARIA'!E80</f>
        <v>M2</v>
      </c>
      <c r="E385" s="188"/>
      <c r="F385" s="188"/>
      <c r="G385" s="188"/>
      <c r="H385" s="190"/>
    </row>
    <row r="386" spans="1:8" x14ac:dyDescent="0.2">
      <c r="A386" s="445"/>
      <c r="B386" s="458"/>
      <c r="C386" s="188" t="s">
        <v>212</v>
      </c>
      <c r="D386" s="191">
        <f>'PLANILHA ORÇAMENTARIA'!F80</f>
        <v>10.8</v>
      </c>
      <c r="E386" s="188"/>
      <c r="F386" s="188"/>
      <c r="G386" s="188"/>
      <c r="H386" s="190"/>
    </row>
    <row r="387" spans="1:8" x14ac:dyDescent="0.2">
      <c r="A387" s="445"/>
      <c r="B387" s="458"/>
      <c r="C387" s="462" t="s">
        <v>1005</v>
      </c>
      <c r="D387" s="463"/>
      <c r="E387" s="463"/>
      <c r="F387" s="463"/>
      <c r="G387" s="463"/>
      <c r="H387" s="464"/>
    </row>
    <row r="388" spans="1:8" x14ac:dyDescent="0.2">
      <c r="A388" s="447"/>
      <c r="B388" s="459"/>
      <c r="C388" s="232" t="s">
        <v>323</v>
      </c>
      <c r="D388" s="233">
        <v>10.8</v>
      </c>
      <c r="E388" s="234"/>
      <c r="F388" s="234"/>
      <c r="G388" s="234"/>
      <c r="H388" s="235"/>
    </row>
    <row r="389" spans="1:8" x14ac:dyDescent="0.2">
      <c r="A389" s="468">
        <f>'PLANILHA ORÇAMENTARIA'!A82</f>
        <v>6</v>
      </c>
      <c r="B389" s="468"/>
      <c r="C389" s="469" t="str">
        <f>'PLANILHA ORÇAMENTARIA'!D82</f>
        <v xml:space="preserve">SISTEMA DE VEDAÇÃO VERTICAL INTERNO E EXTERNO </v>
      </c>
      <c r="D389" s="469"/>
      <c r="E389" s="469"/>
      <c r="F389" s="469"/>
      <c r="G389" s="469"/>
      <c r="H389" s="469"/>
    </row>
    <row r="390" spans="1:8" x14ac:dyDescent="0.2">
      <c r="A390" s="490" t="str">
        <f>'PLANILHA ORÇAMENTARIA'!A83</f>
        <v>6.1</v>
      </c>
      <c r="B390" s="490"/>
      <c r="C390" s="489" t="str">
        <f>'PLANILHA ORÇAMENTARIA'!D83</f>
        <v>ALVENARIA DE VEDAÇÃO</v>
      </c>
      <c r="D390" s="489"/>
      <c r="E390" s="489"/>
      <c r="F390" s="489"/>
      <c r="G390" s="489"/>
      <c r="H390" s="489"/>
    </row>
    <row r="391" spans="1:8" ht="12.75" customHeight="1" x14ac:dyDescent="0.2">
      <c r="A391" s="443" t="str">
        <f>'PLANILHA ORÇAMENTARIA'!A84</f>
        <v>6.1.1</v>
      </c>
      <c r="B391" s="457"/>
      <c r="C391" s="460" t="str">
        <f>'PLANILHA ORÇAMENTARIA'!D84</f>
        <v>ALVENARIA DE VEDAÇÃO DE BLOCOS CERÂMICOS FURADOS NA VERTICAL DE 14X19X39CM (ESPESSURA 14CM) DE PAREDES COM ÁREA LÍQUIDA MAIOR OU IGUAL A 6M² SEM VÃOS E ARGAMASSA DE ASSENTAMENTO COM PREPARO MANUAL.</v>
      </c>
      <c r="D391" s="460"/>
      <c r="E391" s="460"/>
      <c r="F391" s="460"/>
      <c r="G391" s="460"/>
      <c r="H391" s="461"/>
    </row>
    <row r="392" spans="1:8" x14ac:dyDescent="0.2">
      <c r="A392" s="445"/>
      <c r="B392" s="458"/>
      <c r="C392" s="188" t="s">
        <v>210</v>
      </c>
      <c r="D392" s="188" t="str">
        <f>'PLANILHA ORÇAMENTARIA'!E84</f>
        <v>M2</v>
      </c>
      <c r="E392" s="188"/>
      <c r="F392" s="188"/>
      <c r="G392" s="188"/>
      <c r="H392" s="190"/>
    </row>
    <row r="393" spans="1:8" x14ac:dyDescent="0.2">
      <c r="A393" s="445"/>
      <c r="B393" s="458"/>
      <c r="C393" s="188" t="s">
        <v>212</v>
      </c>
      <c r="D393" s="191">
        <f>'PLANILHA ORÇAMENTARIA'!F84</f>
        <v>114.6</v>
      </c>
      <c r="E393" s="188"/>
      <c r="F393" s="188"/>
      <c r="G393" s="188"/>
      <c r="H393" s="190"/>
    </row>
    <row r="394" spans="1:8" x14ac:dyDescent="0.2">
      <c r="A394" s="445"/>
      <c r="B394" s="446"/>
      <c r="C394" s="462" t="s">
        <v>463</v>
      </c>
      <c r="D394" s="463"/>
      <c r="E394" s="463"/>
      <c r="F394" s="463"/>
      <c r="G394" s="463"/>
      <c r="H394" s="464"/>
    </row>
    <row r="395" spans="1:8" x14ac:dyDescent="0.2">
      <c r="A395" s="445"/>
      <c r="B395" s="446"/>
      <c r="C395" s="462" t="s">
        <v>462</v>
      </c>
      <c r="D395" s="463"/>
      <c r="E395" s="463"/>
      <c r="F395" s="463"/>
      <c r="G395" s="463"/>
      <c r="H395" s="464"/>
    </row>
    <row r="396" spans="1:8" x14ac:dyDescent="0.2">
      <c r="A396" s="445"/>
      <c r="B396" s="446"/>
      <c r="C396" s="462" t="s">
        <v>461</v>
      </c>
      <c r="D396" s="463"/>
      <c r="E396" s="463"/>
      <c r="F396" s="463"/>
      <c r="G396" s="463"/>
      <c r="H396" s="464"/>
    </row>
    <row r="397" spans="1:8" x14ac:dyDescent="0.2">
      <c r="A397" s="445"/>
      <c r="B397" s="446"/>
      <c r="C397" s="462" t="s">
        <v>460</v>
      </c>
      <c r="D397" s="463"/>
      <c r="E397" s="463"/>
      <c r="F397" s="463"/>
      <c r="G397" s="463"/>
      <c r="H397" s="464"/>
    </row>
    <row r="398" spans="1:8" x14ac:dyDescent="0.2">
      <c r="A398" s="445"/>
      <c r="B398" s="446"/>
      <c r="C398" s="462" t="s">
        <v>464</v>
      </c>
      <c r="D398" s="463"/>
      <c r="E398" s="463"/>
      <c r="F398" s="463"/>
      <c r="G398" s="463"/>
      <c r="H398" s="464"/>
    </row>
    <row r="399" spans="1:8" x14ac:dyDescent="0.2">
      <c r="A399" s="445"/>
      <c r="B399" s="446"/>
      <c r="C399" s="462" t="s">
        <v>465</v>
      </c>
      <c r="D399" s="463"/>
      <c r="E399" s="463"/>
      <c r="F399" s="463"/>
      <c r="G399" s="463"/>
      <c r="H399" s="464"/>
    </row>
    <row r="400" spans="1:8" x14ac:dyDescent="0.2">
      <c r="A400" s="445"/>
      <c r="B400" s="446"/>
      <c r="C400" s="462" t="s">
        <v>466</v>
      </c>
      <c r="D400" s="463"/>
      <c r="E400" s="463"/>
      <c r="F400" s="463"/>
      <c r="G400" s="463"/>
      <c r="H400" s="464"/>
    </row>
    <row r="401" spans="1:8" x14ac:dyDescent="0.2">
      <c r="A401" s="445"/>
      <c r="B401" s="446"/>
      <c r="C401" s="462" t="s">
        <v>467</v>
      </c>
      <c r="D401" s="463"/>
      <c r="E401" s="463"/>
      <c r="F401" s="463"/>
      <c r="G401" s="463"/>
      <c r="H401" s="464"/>
    </row>
    <row r="402" spans="1:8" x14ac:dyDescent="0.2">
      <c r="A402" s="445"/>
      <c r="B402" s="446"/>
      <c r="C402" s="462" t="s">
        <v>468</v>
      </c>
      <c r="D402" s="463"/>
      <c r="E402" s="463"/>
      <c r="F402" s="463"/>
      <c r="G402" s="463"/>
      <c r="H402" s="464"/>
    </row>
    <row r="403" spans="1:8" x14ac:dyDescent="0.2">
      <c r="A403" s="445"/>
      <c r="B403" s="446"/>
      <c r="C403" s="462" t="s">
        <v>469</v>
      </c>
      <c r="D403" s="463"/>
      <c r="E403" s="463"/>
      <c r="F403" s="463"/>
      <c r="G403" s="463"/>
      <c r="H403" s="464"/>
    </row>
    <row r="404" spans="1:8" x14ac:dyDescent="0.2">
      <c r="A404" s="445"/>
      <c r="B404" s="446"/>
      <c r="C404" s="462" t="s">
        <v>470</v>
      </c>
      <c r="D404" s="463"/>
      <c r="E404" s="463"/>
      <c r="F404" s="463"/>
      <c r="G404" s="463"/>
      <c r="H404" s="464"/>
    </row>
    <row r="405" spans="1:8" x14ac:dyDescent="0.2">
      <c r="A405" s="445"/>
      <c r="B405" s="446"/>
      <c r="C405" s="462" t="s">
        <v>471</v>
      </c>
      <c r="D405" s="463"/>
      <c r="E405" s="463"/>
      <c r="F405" s="463"/>
      <c r="G405" s="463"/>
      <c r="H405" s="464"/>
    </row>
    <row r="406" spans="1:8" x14ac:dyDescent="0.2">
      <c r="A406" s="445"/>
      <c r="B406" s="446"/>
      <c r="C406" s="462" t="s">
        <v>472</v>
      </c>
      <c r="D406" s="463"/>
      <c r="E406" s="463"/>
      <c r="F406" s="463"/>
      <c r="G406" s="463"/>
      <c r="H406" s="464"/>
    </row>
    <row r="407" spans="1:8" x14ac:dyDescent="0.2">
      <c r="A407" s="445"/>
      <c r="B407" s="446"/>
      <c r="C407" s="462" t="s">
        <v>473</v>
      </c>
      <c r="D407" s="463"/>
      <c r="E407" s="463"/>
      <c r="F407" s="463"/>
      <c r="G407" s="463"/>
      <c r="H407" s="464"/>
    </row>
    <row r="408" spans="1:8" x14ac:dyDescent="0.2">
      <c r="A408" s="445"/>
      <c r="B408" s="446"/>
      <c r="C408" s="462" t="s">
        <v>474</v>
      </c>
      <c r="D408" s="463"/>
      <c r="E408" s="463"/>
      <c r="F408" s="463"/>
      <c r="G408" s="463"/>
      <c r="H408" s="464"/>
    </row>
    <row r="409" spans="1:8" x14ac:dyDescent="0.2">
      <c r="A409" s="445"/>
      <c r="B409" s="446"/>
      <c r="C409" s="462" t="s">
        <v>475</v>
      </c>
      <c r="D409" s="463"/>
      <c r="E409" s="463"/>
      <c r="F409" s="463"/>
      <c r="G409" s="463"/>
      <c r="H409" s="464"/>
    </row>
    <row r="410" spans="1:8" x14ac:dyDescent="0.2">
      <c r="A410" s="445"/>
      <c r="B410" s="446"/>
      <c r="C410" s="462" t="s">
        <v>476</v>
      </c>
      <c r="D410" s="463"/>
      <c r="E410" s="463"/>
      <c r="F410" s="463"/>
      <c r="G410" s="463"/>
      <c r="H410" s="464"/>
    </row>
    <row r="411" spans="1:8" x14ac:dyDescent="0.2">
      <c r="A411" s="445"/>
      <c r="B411" s="446"/>
      <c r="C411" s="462" t="s">
        <v>477</v>
      </c>
      <c r="D411" s="463"/>
      <c r="E411" s="463"/>
      <c r="F411" s="463"/>
      <c r="G411" s="463"/>
      <c r="H411" s="464"/>
    </row>
    <row r="412" spans="1:8" x14ac:dyDescent="0.2">
      <c r="A412" s="447"/>
      <c r="B412" s="448"/>
      <c r="C412" s="232" t="s">
        <v>319</v>
      </c>
      <c r="D412" s="233">
        <f>(23.02+1.89+2+5.04+8.9+2.76+4.55+0.8+7.35+16.8+2.76+2.54+1.45+28.86+1.76+1.6+2.52)</f>
        <v>114.60000000000001</v>
      </c>
      <c r="E412" s="234"/>
      <c r="F412" s="234"/>
      <c r="G412" s="234"/>
      <c r="H412" s="235"/>
    </row>
    <row r="413" spans="1:8" x14ac:dyDescent="0.2">
      <c r="A413" s="443" t="str">
        <f>'PLANILHA ORÇAMENTARIA'!A85</f>
        <v>6.1.2</v>
      </c>
      <c r="B413" s="457"/>
      <c r="C413" s="460" t="str">
        <f>'PLANILHA ORÇAMENTARIA'!D85</f>
        <v>ALVENARIA DE VEDAÇÃO DE BLOCOS VAZADOS DE CONCRETO DE 14X19X39CM (ESPESSURA 14CM) DE PAREDES COM ÁREA LÍQUIDA MENOR QUE 6M² SEM VÃOS E ARGAM
ASSA DE ASSENTAMENTO COM PREPARO MANUAL.</v>
      </c>
      <c r="D413" s="460"/>
      <c r="E413" s="460"/>
      <c r="F413" s="460"/>
      <c r="G413" s="460"/>
      <c r="H413" s="461"/>
    </row>
    <row r="414" spans="1:8" x14ac:dyDescent="0.2">
      <c r="A414" s="445"/>
      <c r="B414" s="458"/>
      <c r="C414" s="188" t="s">
        <v>210</v>
      </c>
      <c r="D414" s="188" t="str">
        <f>'PLANILHA ORÇAMENTARIA'!E85</f>
        <v>M2</v>
      </c>
      <c r="E414" s="188"/>
      <c r="F414" s="188"/>
      <c r="G414" s="188"/>
      <c r="H414" s="190"/>
    </row>
    <row r="415" spans="1:8" x14ac:dyDescent="0.2">
      <c r="A415" s="445"/>
      <c r="B415" s="458"/>
      <c r="C415" s="188" t="s">
        <v>212</v>
      </c>
      <c r="D415" s="189">
        <f>'PLANILHA ORÇAMENTARIA'!F85</f>
        <v>18.34</v>
      </c>
      <c r="E415" s="188"/>
      <c r="F415" s="188"/>
      <c r="G415" s="188"/>
      <c r="H415" s="190"/>
    </row>
    <row r="416" spans="1:8" x14ac:dyDescent="0.2">
      <c r="A416" s="445"/>
      <c r="B416" s="458"/>
      <c r="C416" s="462" t="s">
        <v>477</v>
      </c>
      <c r="D416" s="463"/>
      <c r="E416" s="463"/>
      <c r="F416" s="463"/>
      <c r="G416" s="463"/>
      <c r="H416" s="464"/>
    </row>
    <row r="417" spans="1:8" x14ac:dyDescent="0.2">
      <c r="A417" s="447"/>
      <c r="B417" s="459"/>
      <c r="C417" s="232" t="s">
        <v>323</v>
      </c>
      <c r="D417" s="233">
        <v>18.34</v>
      </c>
      <c r="E417" s="234"/>
      <c r="F417" s="234"/>
      <c r="G417" s="234"/>
      <c r="H417" s="235"/>
    </row>
    <row r="418" spans="1:8" x14ac:dyDescent="0.2">
      <c r="A418" s="468">
        <f>'PLANILHA ORÇAMENTARIA'!A87</f>
        <v>7</v>
      </c>
      <c r="B418" s="468"/>
      <c r="C418" s="469" t="str">
        <f>'PLANILHA ORÇAMENTARIA'!D87</f>
        <v xml:space="preserve">ESQUADRIAS </v>
      </c>
      <c r="D418" s="469"/>
      <c r="E418" s="469"/>
      <c r="F418" s="469"/>
      <c r="G418" s="469"/>
      <c r="H418" s="469"/>
    </row>
    <row r="419" spans="1:8" x14ac:dyDescent="0.2">
      <c r="A419" s="490" t="str">
        <f>'PLANILHA ORÇAMENTARIA'!A88</f>
        <v>7.1</v>
      </c>
      <c r="B419" s="490"/>
      <c r="C419" s="489" t="str">
        <f>'PLANILHA ORÇAMENTARIA'!D88</f>
        <v>PORTAS DE MADEIRA</v>
      </c>
      <c r="D419" s="489"/>
      <c r="E419" s="489"/>
      <c r="F419" s="489"/>
      <c r="G419" s="489"/>
      <c r="H419" s="489"/>
    </row>
    <row r="420" spans="1:8" s="174" customFormat="1" ht="12.75" customHeight="1" x14ac:dyDescent="0.2">
      <c r="A420" s="443" t="str">
        <f>'PLANILHA ORÇAMENTARIA'!A89</f>
        <v>7.1.1</v>
      </c>
      <c r="B420" s="444"/>
      <c r="C420" s="515" t="str">
        <f>'PLANILHA ORÇAMENTARIA'!D89</f>
        <v>PORTA DE ABRIR, MADEIRA DE LEI PRANCHETA PARA PINTURA COMPLETA 80 X 210 CM,COM FERRAGENS EM FERRO LATONADO</v>
      </c>
      <c r="D420" s="455"/>
      <c r="E420" s="455"/>
      <c r="F420" s="455"/>
      <c r="G420" s="455"/>
      <c r="H420" s="456"/>
    </row>
    <row r="421" spans="1:8" s="174" customFormat="1" x14ac:dyDescent="0.2">
      <c r="A421" s="445"/>
      <c r="B421" s="458"/>
      <c r="C421" s="188" t="s">
        <v>210</v>
      </c>
      <c r="D421" s="189" t="str">
        <f>'PLANILHA ORÇAMENTARIA'!E89</f>
        <v>UN.</v>
      </c>
      <c r="E421" s="188"/>
      <c r="F421" s="188"/>
      <c r="G421" s="188"/>
      <c r="H421" s="190"/>
    </row>
    <row r="422" spans="1:8" x14ac:dyDescent="0.2">
      <c r="A422" s="445"/>
      <c r="B422" s="458"/>
      <c r="C422" s="188" t="s">
        <v>212</v>
      </c>
      <c r="D422" s="191">
        <f>'PLANILHA ORÇAMENTARIA'!F89</f>
        <v>19</v>
      </c>
      <c r="E422" s="188"/>
      <c r="F422" s="188"/>
      <c r="G422" s="188"/>
      <c r="H422" s="190"/>
    </row>
    <row r="423" spans="1:8" x14ac:dyDescent="0.2">
      <c r="A423" s="445"/>
      <c r="B423" s="458"/>
      <c r="C423" s="462" t="s">
        <v>482</v>
      </c>
      <c r="D423" s="463"/>
      <c r="E423" s="463"/>
      <c r="F423" s="463"/>
      <c r="G423" s="463"/>
      <c r="H423" s="464"/>
    </row>
    <row r="424" spans="1:8" x14ac:dyDescent="0.2">
      <c r="A424" s="445"/>
      <c r="B424" s="458"/>
      <c r="C424" s="462" t="s">
        <v>485</v>
      </c>
      <c r="D424" s="463"/>
      <c r="E424" s="463"/>
      <c r="F424" s="463"/>
      <c r="G424" s="463"/>
      <c r="H424" s="464"/>
    </row>
    <row r="425" spans="1:8" x14ac:dyDescent="0.2">
      <c r="A425" s="445"/>
      <c r="B425" s="458"/>
      <c r="C425" s="462" t="s">
        <v>486</v>
      </c>
      <c r="D425" s="463"/>
      <c r="E425" s="463"/>
      <c r="F425" s="463"/>
      <c r="G425" s="463"/>
      <c r="H425" s="464"/>
    </row>
    <row r="426" spans="1:8" x14ac:dyDescent="0.2">
      <c r="A426" s="445"/>
      <c r="B426" s="458"/>
      <c r="C426" s="462" t="s">
        <v>483</v>
      </c>
      <c r="D426" s="463"/>
      <c r="E426" s="463"/>
      <c r="F426" s="463"/>
      <c r="G426" s="463"/>
      <c r="H426" s="464"/>
    </row>
    <row r="427" spans="1:8" x14ac:dyDescent="0.2">
      <c r="A427" s="445"/>
      <c r="B427" s="458"/>
      <c r="C427" s="462" t="s">
        <v>484</v>
      </c>
      <c r="D427" s="463"/>
      <c r="E427" s="463"/>
      <c r="F427" s="463"/>
      <c r="G427" s="463"/>
      <c r="H427" s="464"/>
    </row>
    <row r="428" spans="1:8" x14ac:dyDescent="0.2">
      <c r="A428" s="445"/>
      <c r="B428" s="446"/>
      <c r="C428" s="462" t="s">
        <v>487</v>
      </c>
      <c r="D428" s="463"/>
      <c r="E428" s="463"/>
      <c r="F428" s="463"/>
      <c r="G428" s="463"/>
      <c r="H428" s="464"/>
    </row>
    <row r="429" spans="1:8" x14ac:dyDescent="0.2">
      <c r="A429" s="445"/>
      <c r="B429" s="446"/>
      <c r="C429" s="462" t="s">
        <v>488</v>
      </c>
      <c r="D429" s="463"/>
      <c r="E429" s="463"/>
      <c r="F429" s="463"/>
      <c r="G429" s="463"/>
      <c r="H429" s="464"/>
    </row>
    <row r="430" spans="1:8" x14ac:dyDescent="0.2">
      <c r="A430" s="445"/>
      <c r="B430" s="446"/>
      <c r="C430" s="462" t="s">
        <v>489</v>
      </c>
      <c r="D430" s="463"/>
      <c r="E430" s="463"/>
      <c r="F430" s="463"/>
      <c r="G430" s="463"/>
      <c r="H430" s="464"/>
    </row>
    <row r="431" spans="1:8" x14ac:dyDescent="0.2">
      <c r="A431" s="445"/>
      <c r="B431" s="446"/>
      <c r="C431" s="462" t="s">
        <v>490</v>
      </c>
      <c r="D431" s="463"/>
      <c r="E431" s="463"/>
      <c r="F431" s="463"/>
      <c r="G431" s="463"/>
      <c r="H431" s="464"/>
    </row>
    <row r="432" spans="1:8" x14ac:dyDescent="0.2">
      <c r="A432" s="447"/>
      <c r="B432" s="448"/>
      <c r="C432" s="440" t="s">
        <v>491</v>
      </c>
      <c r="D432" s="441"/>
      <c r="E432" s="441"/>
      <c r="F432" s="441"/>
      <c r="G432" s="441"/>
      <c r="H432" s="442"/>
    </row>
    <row r="433" spans="1:8" ht="25.5" customHeight="1" x14ac:dyDescent="0.2">
      <c r="A433" s="445" t="str">
        <f>'PLANILHA ORÇAMENTARIA'!A90</f>
        <v>7.1.2</v>
      </c>
      <c r="B433" s="458"/>
      <c r="C433" s="465" t="str">
        <f>'PLANILHA ORÇAMENTARIA'!D90</f>
        <v xml:space="preserve">PORTA DE ABRIR,MADEIRA DE LEI PRANCHETA PARA PINTURA COMPLETA 90 X 210CM,COM FERRAGENS EM FERRO LATONADO, CONFORME PROJETOS DE ESQUADRIAS </v>
      </c>
      <c r="D433" s="465"/>
      <c r="E433" s="465"/>
      <c r="F433" s="465"/>
      <c r="G433" s="465"/>
      <c r="H433" s="466"/>
    </row>
    <row r="434" spans="1:8" x14ac:dyDescent="0.2">
      <c r="A434" s="445"/>
      <c r="B434" s="458"/>
      <c r="C434" s="188" t="s">
        <v>210</v>
      </c>
      <c r="D434" s="188" t="str">
        <f>'PLANILHA ORÇAMENTARIA'!E90</f>
        <v>UN.</v>
      </c>
      <c r="E434" s="188"/>
      <c r="F434" s="188"/>
      <c r="G434" s="188"/>
      <c r="H434" s="190"/>
    </row>
    <row r="435" spans="1:8" x14ac:dyDescent="0.2">
      <c r="A435" s="445"/>
      <c r="B435" s="458"/>
      <c r="C435" s="188" t="s">
        <v>212</v>
      </c>
      <c r="D435" s="191">
        <f>'PLANILHA ORÇAMENTARIA'!F90</f>
        <v>1</v>
      </c>
      <c r="E435" s="188"/>
      <c r="F435" s="188"/>
      <c r="G435" s="188"/>
      <c r="H435" s="190"/>
    </row>
    <row r="436" spans="1:8" x14ac:dyDescent="0.2">
      <c r="A436" s="445"/>
      <c r="B436" s="458"/>
      <c r="C436" s="462" t="s">
        <v>500</v>
      </c>
      <c r="D436" s="463"/>
      <c r="E436" s="463"/>
      <c r="F436" s="463"/>
      <c r="G436" s="463"/>
      <c r="H436" s="464"/>
    </row>
    <row r="437" spans="1:8" ht="22.5" customHeight="1" x14ac:dyDescent="0.2">
      <c r="A437" s="443" t="str">
        <f>'PLANILHA ORÇAMENTARIA'!A91</f>
        <v>7.1.3</v>
      </c>
      <c r="B437" s="457"/>
      <c r="C437" s="460" t="str">
        <f>'PLANILHA ORÇAMENTARIA'!D91</f>
        <v xml:space="preserve">PORTA EM MADEIRA DE LEI REVESTIDA EM LAMINADO MELAMÍNICO, COM MARCO EM ALUMÍNIO ANODIZADO NATURAL, TARJETA LIVRE/OCUPADO E DOBRADIÇAS - 70 X 105 CM </v>
      </c>
      <c r="D437" s="460"/>
      <c r="E437" s="460"/>
      <c r="F437" s="460"/>
      <c r="G437" s="460"/>
      <c r="H437" s="461"/>
    </row>
    <row r="438" spans="1:8" x14ac:dyDescent="0.2">
      <c r="A438" s="445"/>
      <c r="B438" s="458"/>
      <c r="C438" s="188" t="s">
        <v>210</v>
      </c>
      <c r="D438" s="188" t="str">
        <f>'PLANILHA ORÇAMENTARIA'!E91</f>
        <v>M2</v>
      </c>
      <c r="E438" s="188"/>
      <c r="F438" s="188"/>
      <c r="G438" s="188"/>
      <c r="H438" s="190"/>
    </row>
    <row r="439" spans="1:8" x14ac:dyDescent="0.2">
      <c r="A439" s="445"/>
      <c r="B439" s="458"/>
      <c r="C439" s="188" t="s">
        <v>212</v>
      </c>
      <c r="D439" s="191">
        <f>'PLANILHA ORÇAMENTARIA'!F91</f>
        <v>8</v>
      </c>
      <c r="E439" s="188"/>
      <c r="F439" s="188"/>
      <c r="G439" s="188"/>
      <c r="H439" s="190"/>
    </row>
    <row r="440" spans="1:8" x14ac:dyDescent="0.2">
      <c r="A440" s="447"/>
      <c r="B440" s="459"/>
      <c r="C440" s="440" t="s">
        <v>501</v>
      </c>
      <c r="D440" s="441"/>
      <c r="E440" s="441"/>
      <c r="F440" s="441"/>
      <c r="G440" s="441"/>
      <c r="H440" s="442"/>
    </row>
    <row r="441" spans="1:8" x14ac:dyDescent="0.2">
      <c r="A441" s="490" t="str">
        <f>'PLANILHA ORÇAMENTARIA'!A92</f>
        <v>7.2</v>
      </c>
      <c r="B441" s="490"/>
      <c r="C441" s="489" t="str">
        <f>'PLANILHA ORÇAMENTARIA'!D92</f>
        <v xml:space="preserve">PORTAS DE VIDRO </v>
      </c>
      <c r="D441" s="489"/>
      <c r="E441" s="489"/>
      <c r="F441" s="489"/>
      <c r="G441" s="489"/>
      <c r="H441" s="489"/>
    </row>
    <row r="442" spans="1:8" s="179" customFormat="1" x14ac:dyDescent="0.2">
      <c r="A442" s="443" t="str">
        <f>'PLANILHA ORÇAMENTARIA'!A93</f>
        <v>7.2.1</v>
      </c>
      <c r="B442" s="457"/>
      <c r="C442" s="465" t="str">
        <f>'PLANILHA ORÇAMENTARIA'!D93</f>
        <v>PORTA DE VIDRO TEMPERADO, 0,9X2,10M, ESPESSURA 10MM, INCLUSIVE ACESSORIOS</v>
      </c>
      <c r="D442" s="465"/>
      <c r="E442" s="465"/>
      <c r="F442" s="465"/>
      <c r="G442" s="465"/>
      <c r="H442" s="466"/>
    </row>
    <row r="443" spans="1:8" s="179" customFormat="1" x14ac:dyDescent="0.2">
      <c r="A443" s="445"/>
      <c r="B443" s="458"/>
      <c r="C443" s="188" t="s">
        <v>210</v>
      </c>
      <c r="D443" s="188" t="str">
        <f>'PLANILHA ORÇAMENTARIA'!E93</f>
        <v>UN.</v>
      </c>
      <c r="E443" s="188"/>
      <c r="F443" s="188"/>
      <c r="G443" s="188"/>
      <c r="H443" s="190"/>
    </row>
    <row r="444" spans="1:8" s="179" customFormat="1" x14ac:dyDescent="0.2">
      <c r="A444" s="445"/>
      <c r="B444" s="458"/>
      <c r="C444" s="188" t="s">
        <v>212</v>
      </c>
      <c r="D444" s="189">
        <f>'PLANILHA ORÇAMENTARIA'!F93</f>
        <v>2</v>
      </c>
      <c r="E444" s="188"/>
      <c r="F444" s="188"/>
      <c r="G444" s="188"/>
      <c r="H444" s="190"/>
    </row>
    <row r="445" spans="1:8" s="179" customFormat="1" x14ac:dyDescent="0.2">
      <c r="A445" s="447"/>
      <c r="B445" s="459"/>
      <c r="C445" s="440" t="s">
        <v>510</v>
      </c>
      <c r="D445" s="441"/>
      <c r="E445" s="441"/>
      <c r="F445" s="441"/>
      <c r="G445" s="441"/>
      <c r="H445" s="442"/>
    </row>
    <row r="446" spans="1:8" ht="12" customHeight="1" x14ac:dyDescent="0.2">
      <c r="A446" s="443" t="str">
        <f>'PLANILHA ORÇAMENTARIA'!A94</f>
        <v>7.2.2</v>
      </c>
      <c r="B446" s="457"/>
      <c r="C446" s="465" t="str">
        <f>'PLANILHA ORÇAMENTARIA'!D94</f>
        <v>PORTA DE VIDRO TEMPERADO, 0,80X2,10M, ESPESSURA 10MM, INCLUSIVE ACESSORIOS</v>
      </c>
      <c r="D446" s="465"/>
      <c r="E446" s="465"/>
      <c r="F446" s="465"/>
      <c r="G446" s="465"/>
      <c r="H446" s="466"/>
    </row>
    <row r="447" spans="1:8" x14ac:dyDescent="0.2">
      <c r="A447" s="445"/>
      <c r="B447" s="458"/>
      <c r="C447" s="188" t="s">
        <v>210</v>
      </c>
      <c r="D447" s="188" t="str">
        <f>'PLANILHA ORÇAMENTARIA'!E94</f>
        <v>UN.</v>
      </c>
      <c r="E447" s="188"/>
      <c r="F447" s="188"/>
      <c r="G447" s="188"/>
      <c r="H447" s="190"/>
    </row>
    <row r="448" spans="1:8" x14ac:dyDescent="0.2">
      <c r="A448" s="445"/>
      <c r="B448" s="458"/>
      <c r="C448" s="188" t="s">
        <v>212</v>
      </c>
      <c r="D448" s="189">
        <f>'PLANILHA ORÇAMENTARIA'!F94</f>
        <v>1</v>
      </c>
      <c r="E448" s="188"/>
      <c r="F448" s="188"/>
      <c r="G448" s="188"/>
      <c r="H448" s="190"/>
    </row>
    <row r="449" spans="1:8" x14ac:dyDescent="0.2">
      <c r="A449" s="447"/>
      <c r="B449" s="459"/>
      <c r="C449" s="440" t="s">
        <v>772</v>
      </c>
      <c r="D449" s="441"/>
      <c r="E449" s="441"/>
      <c r="F449" s="441"/>
      <c r="G449" s="441"/>
      <c r="H449" s="442"/>
    </row>
    <row r="450" spans="1:8" x14ac:dyDescent="0.2">
      <c r="A450" s="490" t="str">
        <f>'PLANILHA ORÇAMENTARIA'!A95</f>
        <v>7.3</v>
      </c>
      <c r="B450" s="490"/>
      <c r="C450" s="489" t="str">
        <f>'PLANILHA ORÇAMENTARIA'!D95</f>
        <v xml:space="preserve">JANELAS DE VIDRO TEMPERADO </v>
      </c>
      <c r="D450" s="489"/>
      <c r="E450" s="489"/>
      <c r="F450" s="489"/>
      <c r="G450" s="489"/>
      <c r="H450" s="489"/>
    </row>
    <row r="451" spans="1:8" x14ac:dyDescent="0.2">
      <c r="A451" s="443" t="str">
        <f>'PLANILHA ORÇAMENTARIA'!A96</f>
        <v>7.3.1</v>
      </c>
      <c r="B451" s="457"/>
      <c r="C451" s="460" t="str">
        <f>'PLANILHA ORÇAMENTARIA'!D96</f>
        <v xml:space="preserve">JANELA/BASCULA EM VIDRO TEMPERADO, COM ESTRUTURA DE ALUMINIO, ESPESSURA 10MM (JANELAS/BASCULAS BLINDEX) </v>
      </c>
      <c r="D451" s="460"/>
      <c r="E451" s="460"/>
      <c r="F451" s="460"/>
      <c r="G451" s="460"/>
      <c r="H451" s="461"/>
    </row>
    <row r="452" spans="1:8" x14ac:dyDescent="0.2">
      <c r="A452" s="445"/>
      <c r="B452" s="458"/>
      <c r="C452" s="188" t="s">
        <v>210</v>
      </c>
      <c r="D452" s="188" t="str">
        <f>'PLANILHA ORÇAMENTARIA'!E96</f>
        <v>UN.</v>
      </c>
      <c r="E452" s="188"/>
      <c r="F452" s="188"/>
      <c r="G452" s="188"/>
      <c r="H452" s="190"/>
    </row>
    <row r="453" spans="1:8" x14ac:dyDescent="0.2">
      <c r="A453" s="445"/>
      <c r="B453" s="458"/>
      <c r="C453" s="188" t="s">
        <v>212</v>
      </c>
      <c r="D453" s="191">
        <f>'PLANILHA ORÇAMENTARIA'!F96</f>
        <v>1</v>
      </c>
      <c r="E453" s="188"/>
      <c r="F453" s="188"/>
      <c r="G453" s="188"/>
      <c r="H453" s="190"/>
    </row>
    <row r="454" spans="1:8" x14ac:dyDescent="0.2">
      <c r="A454" s="445"/>
      <c r="B454" s="446"/>
      <c r="C454" s="462" t="s">
        <v>773</v>
      </c>
      <c r="D454" s="463"/>
      <c r="E454" s="463"/>
      <c r="F454" s="463"/>
      <c r="G454" s="463"/>
      <c r="H454" s="464"/>
    </row>
    <row r="455" spans="1:8" x14ac:dyDescent="0.2">
      <c r="A455" s="445"/>
      <c r="B455" s="446"/>
      <c r="C455" s="462" t="s">
        <v>774</v>
      </c>
      <c r="D455" s="463"/>
      <c r="E455" s="463"/>
      <c r="F455" s="463"/>
      <c r="G455" s="463"/>
      <c r="H455" s="464"/>
    </row>
    <row r="456" spans="1:8" x14ac:dyDescent="0.2">
      <c r="A456" s="445"/>
      <c r="B456" s="446"/>
      <c r="C456" s="462" t="s">
        <v>775</v>
      </c>
      <c r="D456" s="463"/>
      <c r="E456" s="463"/>
      <c r="F456" s="463"/>
      <c r="G456" s="463"/>
      <c r="H456" s="464"/>
    </row>
    <row r="457" spans="1:8" x14ac:dyDescent="0.2">
      <c r="A457" s="445"/>
      <c r="B457" s="446"/>
      <c r="C457" s="462" t="s">
        <v>776</v>
      </c>
      <c r="D457" s="463"/>
      <c r="E457" s="463"/>
      <c r="F457" s="463"/>
      <c r="G457" s="463"/>
      <c r="H457" s="464"/>
    </row>
    <row r="458" spans="1:8" x14ac:dyDescent="0.2">
      <c r="A458" s="445"/>
      <c r="B458" s="446"/>
      <c r="C458" s="462" t="s">
        <v>777</v>
      </c>
      <c r="D458" s="463"/>
      <c r="E458" s="463"/>
      <c r="F458" s="463"/>
      <c r="G458" s="463"/>
      <c r="H458" s="464"/>
    </row>
    <row r="459" spans="1:8" x14ac:dyDescent="0.2">
      <c r="A459" s="447"/>
      <c r="B459" s="448"/>
      <c r="C459" s="440" t="s">
        <v>778</v>
      </c>
      <c r="D459" s="441"/>
      <c r="E459" s="441"/>
      <c r="F459" s="441"/>
      <c r="G459" s="441"/>
      <c r="H459" s="442"/>
    </row>
    <row r="460" spans="1:8" x14ac:dyDescent="0.2">
      <c r="A460" s="445" t="str">
        <f>'PLANILHA ORÇAMENTARIA'!A97</f>
        <v>7.3.2</v>
      </c>
      <c r="B460" s="458"/>
      <c r="C460" s="465" t="str">
        <f>'PLANILHA ORÇAMENTARIA'!D97</f>
        <v>TELA DE NYLON TIPO MOSQUITEIRO COM MOLDURA EM ALUMINIO ANODIZADO NATURAL</v>
      </c>
      <c r="D460" s="465"/>
      <c r="E460" s="465"/>
      <c r="F460" s="465"/>
      <c r="G460" s="465"/>
      <c r="H460" s="466"/>
    </row>
    <row r="461" spans="1:8" x14ac:dyDescent="0.2">
      <c r="A461" s="445"/>
      <c r="B461" s="458"/>
      <c r="C461" s="188" t="s">
        <v>210</v>
      </c>
      <c r="D461" s="188" t="str">
        <f>'PLANILHA ORÇAMENTARIA'!E97</f>
        <v>M2</v>
      </c>
      <c r="E461" s="188"/>
      <c r="F461" s="188"/>
      <c r="G461" s="188"/>
      <c r="H461" s="190"/>
    </row>
    <row r="462" spans="1:8" x14ac:dyDescent="0.2">
      <c r="A462" s="445"/>
      <c r="B462" s="458"/>
      <c r="C462" s="188" t="s">
        <v>212</v>
      </c>
      <c r="D462" s="191">
        <f>'PLANILHA ORÇAMENTARIA'!F97</f>
        <v>1.17</v>
      </c>
      <c r="E462" s="188"/>
      <c r="F462" s="188"/>
      <c r="G462" s="188"/>
      <c r="H462" s="190"/>
    </row>
    <row r="463" spans="1:8" x14ac:dyDescent="0.2">
      <c r="A463" s="445"/>
      <c r="B463" s="458"/>
      <c r="C463" s="462" t="s">
        <v>779</v>
      </c>
      <c r="D463" s="463"/>
      <c r="E463" s="463"/>
      <c r="F463" s="463"/>
      <c r="G463" s="463"/>
      <c r="H463" s="464"/>
    </row>
    <row r="464" spans="1:8" x14ac:dyDescent="0.2">
      <c r="A464" s="445"/>
      <c r="B464" s="458"/>
      <c r="C464" s="230" t="s">
        <v>323</v>
      </c>
      <c r="D464" s="189">
        <f>(0.6+0.57)</f>
        <v>1.17</v>
      </c>
      <c r="E464" s="188"/>
      <c r="F464" s="188"/>
      <c r="G464" s="188"/>
      <c r="H464" s="190"/>
    </row>
    <row r="465" spans="1:8" x14ac:dyDescent="0.2">
      <c r="A465" s="490" t="str">
        <f>'PLANILHA ORÇAMENTARIA'!A98</f>
        <v>7.4</v>
      </c>
      <c r="B465" s="490"/>
      <c r="C465" s="489" t="str">
        <f>'PLANILHA ORÇAMENTARIA'!D98</f>
        <v>VIDROS</v>
      </c>
      <c r="D465" s="489"/>
      <c r="E465" s="489"/>
      <c r="F465" s="489"/>
      <c r="G465" s="489"/>
      <c r="H465" s="489"/>
    </row>
    <row r="466" spans="1:8" s="179" customFormat="1" x14ac:dyDescent="0.2">
      <c r="A466" s="443" t="str">
        <f>'PLANILHA ORÇAMENTARIA'!A99</f>
        <v>7.4.1</v>
      </c>
      <c r="B466" s="457"/>
      <c r="C466" s="460" t="str">
        <f>'PLANILHA ORÇAMENTARIA'!D99</f>
        <v>VIDRO TEMPERADO INCOLOR , ESPESSURA 6MM, FORNECIMENTO E INSTALACAO, INCLUSIVE MASSA PARA VEDACAO (SECRETARIA)</v>
      </c>
      <c r="D466" s="460"/>
      <c r="E466" s="460"/>
      <c r="F466" s="460"/>
      <c r="G466" s="460"/>
      <c r="H466" s="461"/>
    </row>
    <row r="467" spans="1:8" s="179" customFormat="1" ht="13.5" customHeight="1" x14ac:dyDescent="0.2">
      <c r="A467" s="445"/>
      <c r="B467" s="458"/>
      <c r="C467" s="188" t="s">
        <v>210</v>
      </c>
      <c r="D467" s="188" t="str">
        <f>'PLANILHA ORÇAMENTARIA'!E99</f>
        <v>M2</v>
      </c>
      <c r="E467" s="188"/>
      <c r="F467" s="188"/>
      <c r="G467" s="188"/>
      <c r="H467" s="190"/>
    </row>
    <row r="468" spans="1:8" s="179" customFormat="1" x14ac:dyDescent="0.2">
      <c r="A468" s="445"/>
      <c r="B468" s="458"/>
      <c r="C468" s="188" t="s">
        <v>212</v>
      </c>
      <c r="D468" s="189">
        <f>'PLANILHA ORÇAMENTARIA'!F99</f>
        <v>1.44</v>
      </c>
      <c r="E468" s="188"/>
      <c r="F468" s="188"/>
      <c r="G468" s="188"/>
      <c r="H468" s="190"/>
    </row>
    <row r="469" spans="1:8" s="179" customFormat="1" x14ac:dyDescent="0.2">
      <c r="A469" s="447"/>
      <c r="B469" s="459"/>
      <c r="C469" s="440" t="s">
        <v>515</v>
      </c>
      <c r="D469" s="441"/>
      <c r="E469" s="441"/>
      <c r="F469" s="441"/>
      <c r="G469" s="441"/>
      <c r="H469" s="442"/>
    </row>
    <row r="470" spans="1:8" x14ac:dyDescent="0.2">
      <c r="A470" s="443" t="str">
        <f>'PLANILHA ORÇAMENTARIA'!A100</f>
        <v>7.4.2</v>
      </c>
      <c r="B470" s="457"/>
      <c r="C470" s="460" t="str">
        <f>'PLANILHA ORÇAMENTARIA'!D100</f>
        <v>VIDRO IMPRESSO (FANTASIA) TIPO CANELADO OU MARTELADO INCOLOR, ESP. 3MM OU 4MM, INCLUSIVE FIXAÇÃO E VEDAÇÃO</v>
      </c>
      <c r="D470" s="460"/>
      <c r="E470" s="460"/>
      <c r="F470" s="460"/>
      <c r="G470" s="460"/>
      <c r="H470" s="461"/>
    </row>
    <row r="471" spans="1:8" x14ac:dyDescent="0.2">
      <c r="A471" s="445"/>
      <c r="B471" s="458"/>
      <c r="C471" s="188" t="s">
        <v>210</v>
      </c>
      <c r="D471" s="188" t="str">
        <f>'PLANILHA ORÇAMENTARIA'!E100</f>
        <v>M2</v>
      </c>
      <c r="E471" s="188"/>
      <c r="F471" s="188"/>
      <c r="G471" s="188"/>
      <c r="H471" s="190"/>
    </row>
    <row r="472" spans="1:8" x14ac:dyDescent="0.2">
      <c r="A472" s="445"/>
      <c r="B472" s="458"/>
      <c r="C472" s="188" t="s">
        <v>212</v>
      </c>
      <c r="D472" s="191">
        <f>'PLANILHA ORÇAMENTARIA'!F100</f>
        <v>0.3</v>
      </c>
      <c r="E472" s="188"/>
      <c r="F472" s="188"/>
      <c r="G472" s="188"/>
      <c r="H472" s="190"/>
    </row>
    <row r="473" spans="1:8" x14ac:dyDescent="0.2">
      <c r="A473" s="447"/>
      <c r="B473" s="459"/>
      <c r="C473" s="440" t="s">
        <v>782</v>
      </c>
      <c r="D473" s="441"/>
      <c r="E473" s="441"/>
      <c r="F473" s="441"/>
      <c r="G473" s="441"/>
      <c r="H473" s="442"/>
    </row>
    <row r="474" spans="1:8" x14ac:dyDescent="0.2">
      <c r="A474" s="490" t="str">
        <f>'PLANILHA ORÇAMENTARIA'!A101</f>
        <v>7.5</v>
      </c>
      <c r="B474" s="490"/>
      <c r="C474" s="489" t="str">
        <f>'PLANILHA ORÇAMENTARIA'!D101</f>
        <v>ESQUADRIAS METÁLICAS</v>
      </c>
      <c r="D474" s="489"/>
      <c r="E474" s="489"/>
      <c r="F474" s="489"/>
      <c r="G474" s="489"/>
      <c r="H474" s="489"/>
    </row>
    <row r="475" spans="1:8" x14ac:dyDescent="0.2">
      <c r="A475" s="443" t="str">
        <f>'PLANILHA ORÇAMENTARIA'!A102</f>
        <v>7.5.1</v>
      </c>
      <c r="B475" s="457"/>
      <c r="C475" s="460" t="str">
        <f>'PLANILHA ORÇAMENTARIA'!D102</f>
        <v>GRADIL EM FERRO FIXADO EM VÃOS DE JANELAS, FORMADO POR BARRAS CHATAS 25X4,8 MM.</v>
      </c>
      <c r="D475" s="460"/>
      <c r="E475" s="460"/>
      <c r="F475" s="460"/>
      <c r="G475" s="460"/>
      <c r="H475" s="461"/>
    </row>
    <row r="476" spans="1:8" x14ac:dyDescent="0.2">
      <c r="A476" s="445"/>
      <c r="B476" s="458"/>
      <c r="C476" s="188" t="s">
        <v>210</v>
      </c>
      <c r="D476" s="188" t="str">
        <f>'PLANILHA ORÇAMENTARIA'!E102</f>
        <v>M2</v>
      </c>
      <c r="E476" s="188"/>
      <c r="F476" s="188"/>
      <c r="G476" s="188"/>
      <c r="H476" s="190"/>
    </row>
    <row r="477" spans="1:8" x14ac:dyDescent="0.2">
      <c r="A477" s="445"/>
      <c r="B477" s="458"/>
      <c r="C477" s="188" t="s">
        <v>212</v>
      </c>
      <c r="D477" s="189">
        <f>'PLANILHA ORÇAMENTARIA'!F102</f>
        <v>9.2200000000000006</v>
      </c>
      <c r="E477" s="188"/>
      <c r="F477" s="188"/>
      <c r="G477" s="188"/>
      <c r="H477" s="190"/>
    </row>
    <row r="478" spans="1:8" x14ac:dyDescent="0.2">
      <c r="A478" s="445"/>
      <c r="B478" s="446"/>
      <c r="C478" s="462" t="s">
        <v>516</v>
      </c>
      <c r="D478" s="463"/>
      <c r="E478" s="463"/>
      <c r="F478" s="463"/>
      <c r="G478" s="463"/>
      <c r="H478" s="464"/>
    </row>
    <row r="479" spans="1:8" x14ac:dyDescent="0.2">
      <c r="A479" s="445"/>
      <c r="B479" s="446"/>
      <c r="C479" s="462" t="s">
        <v>517</v>
      </c>
      <c r="D479" s="463"/>
      <c r="E479" s="463"/>
      <c r="F479" s="463"/>
      <c r="G479" s="463"/>
      <c r="H479" s="464"/>
    </row>
    <row r="480" spans="1:8" x14ac:dyDescent="0.2">
      <c r="A480" s="447"/>
      <c r="B480" s="448"/>
      <c r="C480" s="232" t="s">
        <v>507</v>
      </c>
      <c r="D480" s="233">
        <f>1.92*4.8</f>
        <v>9.2159999999999993</v>
      </c>
      <c r="E480" s="234"/>
      <c r="F480" s="234"/>
      <c r="G480" s="234"/>
      <c r="H480" s="235"/>
    </row>
    <row r="481" spans="1:8" x14ac:dyDescent="0.2">
      <c r="A481" s="445" t="str">
        <f>'PLANILHA ORÇAMENTARIA'!A103</f>
        <v>7.5.2</v>
      </c>
      <c r="B481" s="458"/>
      <c r="C481" s="465" t="str">
        <f>'PLANILHA ORÇAMENTARIA'!D103</f>
        <v>GRADE EM FERRO CHATO 1 1/4" X 1/2" -</v>
      </c>
      <c r="D481" s="465"/>
      <c r="E481" s="465"/>
      <c r="F481" s="465"/>
      <c r="G481" s="465"/>
      <c r="H481" s="466"/>
    </row>
    <row r="482" spans="1:8" x14ac:dyDescent="0.2">
      <c r="A482" s="445"/>
      <c r="B482" s="458"/>
      <c r="C482" s="188" t="s">
        <v>210</v>
      </c>
      <c r="D482" s="188" t="str">
        <f>'PLANILHA ORÇAMENTARIA'!E103</f>
        <v>M2</v>
      </c>
      <c r="E482" s="188"/>
      <c r="F482" s="188"/>
      <c r="G482" s="188"/>
      <c r="H482" s="190"/>
    </row>
    <row r="483" spans="1:8" x14ac:dyDescent="0.2">
      <c r="A483" s="445"/>
      <c r="B483" s="458"/>
      <c r="C483" s="188" t="s">
        <v>212</v>
      </c>
      <c r="D483" s="191">
        <f>'PLANILHA ORÇAMENTARIA'!F103</f>
        <v>53.2</v>
      </c>
      <c r="E483" s="188"/>
      <c r="F483" s="188"/>
      <c r="G483" s="188"/>
      <c r="H483" s="190"/>
    </row>
    <row r="484" spans="1:8" x14ac:dyDescent="0.2">
      <c r="A484" s="445"/>
      <c r="B484" s="446"/>
      <c r="C484" s="462" t="s">
        <v>518</v>
      </c>
      <c r="D484" s="463"/>
      <c r="E484" s="463"/>
      <c r="F484" s="463"/>
      <c r="G484" s="463"/>
      <c r="H484" s="464"/>
    </row>
    <row r="485" spans="1:8" x14ac:dyDescent="0.2">
      <c r="A485" s="443" t="str">
        <f>'PLANILHA ORÇAMENTARIA'!A104</f>
        <v>7.5.3</v>
      </c>
      <c r="B485" s="457"/>
      <c r="C485" s="460" t="str">
        <f>'PLANILHA ORÇAMENTARIA'!D104</f>
        <v>PORTÃO DE GRADE COLOCADO COM CADEADO</v>
      </c>
      <c r="D485" s="460"/>
      <c r="E485" s="460"/>
      <c r="F485" s="460"/>
      <c r="G485" s="460"/>
      <c r="H485" s="461"/>
    </row>
    <row r="486" spans="1:8" x14ac:dyDescent="0.2">
      <c r="A486" s="445"/>
      <c r="B486" s="458"/>
      <c r="C486" s="188" t="s">
        <v>210</v>
      </c>
      <c r="D486" s="188" t="str">
        <f>'PLANILHA ORÇAMENTARIA'!E104</f>
        <v>M2</v>
      </c>
      <c r="E486" s="188"/>
      <c r="F486" s="188"/>
      <c r="G486" s="188"/>
      <c r="H486" s="190"/>
    </row>
    <row r="487" spans="1:8" x14ac:dyDescent="0.2">
      <c r="A487" s="445"/>
      <c r="B487" s="458"/>
      <c r="C487" s="188" t="s">
        <v>212</v>
      </c>
      <c r="D487" s="189">
        <f>'PLANILHA ORÇAMENTARIA'!F104</f>
        <v>13.4</v>
      </c>
      <c r="E487" s="188"/>
      <c r="F487" s="188"/>
      <c r="G487" s="188"/>
      <c r="H487" s="190"/>
    </row>
    <row r="488" spans="1:8" x14ac:dyDescent="0.2">
      <c r="A488" s="445"/>
      <c r="B488" s="458"/>
      <c r="C488" s="462" t="s">
        <v>520</v>
      </c>
      <c r="D488" s="463"/>
      <c r="E488" s="463"/>
      <c r="F488" s="463"/>
      <c r="G488" s="463"/>
      <c r="H488" s="464"/>
    </row>
    <row r="489" spans="1:8" x14ac:dyDescent="0.2">
      <c r="A489" s="445"/>
      <c r="B489" s="458"/>
      <c r="C489" s="462" t="s">
        <v>519</v>
      </c>
      <c r="D489" s="463"/>
      <c r="E489" s="463"/>
      <c r="F489" s="463"/>
      <c r="G489" s="463"/>
      <c r="H489" s="464"/>
    </row>
    <row r="490" spans="1:8" x14ac:dyDescent="0.2">
      <c r="A490" s="445"/>
      <c r="B490" s="458"/>
      <c r="C490" s="462" t="s">
        <v>659</v>
      </c>
      <c r="D490" s="463"/>
      <c r="E490" s="463"/>
      <c r="F490" s="463"/>
      <c r="G490" s="463"/>
      <c r="H490" s="464"/>
    </row>
    <row r="491" spans="1:8" x14ac:dyDescent="0.2">
      <c r="A491" s="447"/>
      <c r="B491" s="459"/>
      <c r="C491" s="189" t="s">
        <v>323</v>
      </c>
      <c r="D491" s="191">
        <f>9.75+1.89+1.76</f>
        <v>13.4</v>
      </c>
      <c r="E491" s="189"/>
      <c r="F491" s="189"/>
      <c r="G491" s="189"/>
      <c r="H491" s="249"/>
    </row>
    <row r="492" spans="1:8" x14ac:dyDescent="0.2">
      <c r="A492" s="468">
        <f>'PLANILHA ORÇAMENTARIA'!A107</f>
        <v>8</v>
      </c>
      <c r="B492" s="468"/>
      <c r="C492" s="469" t="str">
        <f>'PLANILHA ORÇAMENTARIA'!D107</f>
        <v xml:space="preserve">SISTEMAS DE COBERTURA </v>
      </c>
      <c r="D492" s="469"/>
      <c r="E492" s="469"/>
      <c r="F492" s="469"/>
      <c r="G492" s="469"/>
      <c r="H492" s="469"/>
    </row>
    <row r="493" spans="1:8" s="174" customFormat="1" ht="24" customHeight="1" x14ac:dyDescent="0.2">
      <c r="A493" s="443" t="str">
        <f>'PLANILHA ORÇAMENTARIA'!A108</f>
        <v>8.1</v>
      </c>
      <c r="B493" s="444"/>
      <c r="C493" s="467" t="str">
        <f>'PLANILHA ORÇAMENTARIA'!D108</f>
        <v>COBERTURA EM TELHA METÁLICA GALVANIZADA TRAPEZOIDAL, TIPO SIMPLES, ESP. 0,50MM, ACABAMENTO NATURAL, INCLUSIVE ACESSÓRIOS PARA FIXAÇÃO, FORNECIMENTO E INSTALAÇÃO</v>
      </c>
      <c r="D493" s="460"/>
      <c r="E493" s="460"/>
      <c r="F493" s="460"/>
      <c r="G493" s="460"/>
      <c r="H493" s="461"/>
    </row>
    <row r="494" spans="1:8" s="174" customFormat="1" x14ac:dyDescent="0.2">
      <c r="A494" s="445"/>
      <c r="B494" s="458"/>
      <c r="C494" s="188" t="s">
        <v>210</v>
      </c>
      <c r="D494" s="189" t="str">
        <f>'PLANILHA ORÇAMENTARIA'!E108</f>
        <v>M2</v>
      </c>
      <c r="E494" s="188"/>
      <c r="F494" s="188"/>
      <c r="G494" s="188"/>
      <c r="H494" s="190"/>
    </row>
    <row r="495" spans="1:8" x14ac:dyDescent="0.2">
      <c r="A495" s="445"/>
      <c r="B495" s="458"/>
      <c r="C495" s="188" t="s">
        <v>212</v>
      </c>
      <c r="D495" s="191">
        <v>737.13</v>
      </c>
      <c r="E495" s="188"/>
      <c r="F495" s="188"/>
      <c r="G495" s="188"/>
      <c r="H495" s="190"/>
    </row>
    <row r="496" spans="1:8" x14ac:dyDescent="0.2">
      <c r="A496" s="445"/>
      <c r="B496" s="446"/>
      <c r="C496" s="462" t="s">
        <v>1120</v>
      </c>
      <c r="D496" s="463"/>
      <c r="E496" s="463"/>
      <c r="F496" s="463"/>
      <c r="G496" s="463"/>
      <c r="H496" s="464"/>
    </row>
    <row r="497" spans="1:8" x14ac:dyDescent="0.2">
      <c r="A497" s="447"/>
      <c r="B497" s="448"/>
      <c r="C497" s="232" t="s">
        <v>1056</v>
      </c>
      <c r="D497" s="233">
        <f>731.93+5.2</f>
        <v>737.13</v>
      </c>
      <c r="E497" s="234"/>
      <c r="F497" s="234"/>
      <c r="G497" s="234"/>
      <c r="H497" s="235"/>
    </row>
    <row r="498" spans="1:8" x14ac:dyDescent="0.2">
      <c r="A498" s="443" t="str">
        <f>'PLANILHA ORÇAMENTARIA'!A109</f>
        <v>8.2</v>
      </c>
      <c r="B498" s="444"/>
      <c r="C498" s="467" t="str">
        <f>'PLANILHA ORÇAMENTARIA'!D109</f>
        <v>FORNECIMENTO, FABRICAÇÃO, TRANSPORTE E MONTAGEM DE ESTRUTURA METÁLICA PARA TELHADO SOBRE LAJE PARA TELHAS METÁLICAS, INCLUSIVE PINTURA PRIMER</v>
      </c>
      <c r="D498" s="460"/>
      <c r="E498" s="460"/>
      <c r="F498" s="460"/>
      <c r="G498" s="460"/>
      <c r="H498" s="461"/>
    </row>
    <row r="499" spans="1:8" x14ac:dyDescent="0.2">
      <c r="A499" s="445"/>
      <c r="B499" s="458"/>
      <c r="C499" s="188" t="s">
        <v>210</v>
      </c>
      <c r="D499" s="189" t="str">
        <f>'PLANILHA ORÇAMENTARIA'!E109</f>
        <v>M2</v>
      </c>
      <c r="E499" s="188"/>
      <c r="F499" s="188"/>
      <c r="G499" s="188"/>
      <c r="H499" s="190"/>
    </row>
    <row r="500" spans="1:8" x14ac:dyDescent="0.2">
      <c r="A500" s="445"/>
      <c r="B500" s="458"/>
      <c r="C500" s="188" t="s">
        <v>212</v>
      </c>
      <c r="D500" s="191">
        <f>(737.13*0.2)+5.2</f>
        <v>152.626</v>
      </c>
      <c r="E500" s="188"/>
      <c r="F500" s="188"/>
      <c r="G500" s="188"/>
      <c r="H500" s="190"/>
    </row>
    <row r="501" spans="1:8" x14ac:dyDescent="0.2">
      <c r="A501" s="445"/>
      <c r="B501" s="446"/>
      <c r="C501" s="462" t="s">
        <v>1135</v>
      </c>
      <c r="D501" s="463"/>
      <c r="E501" s="463"/>
      <c r="F501" s="463"/>
      <c r="G501" s="463"/>
      <c r="H501" s="464"/>
    </row>
    <row r="502" spans="1:8" x14ac:dyDescent="0.2">
      <c r="A502" s="445"/>
      <c r="B502" s="446"/>
      <c r="C502" s="462" t="s">
        <v>725</v>
      </c>
      <c r="D502" s="463"/>
      <c r="E502" s="463"/>
      <c r="F502" s="463"/>
      <c r="G502" s="463"/>
      <c r="H502" s="464"/>
    </row>
    <row r="503" spans="1:8" x14ac:dyDescent="0.2">
      <c r="A503" s="447"/>
      <c r="B503" s="448"/>
      <c r="C503" s="440" t="s">
        <v>1127</v>
      </c>
      <c r="D503" s="441"/>
      <c r="E503" s="441"/>
      <c r="F503" s="441"/>
      <c r="G503" s="441"/>
      <c r="H503" s="442"/>
    </row>
    <row r="504" spans="1:8" x14ac:dyDescent="0.2">
      <c r="A504" s="443" t="str">
        <f>'PLANILHA ORÇAMENTARIA'!A110</f>
        <v>8.3</v>
      </c>
      <c r="B504" s="444"/>
      <c r="C504" s="467" t="str">
        <f>'PLANILHA ORÇAMENTARIA'!D110</f>
        <v>CALHA EM CHAPA DE AÇO GALVANIZADO NÚMERO 24, DESENVOLVIMENTO DE 50 CM INCLUSO TRANSPORTE VERTICAL.</v>
      </c>
      <c r="D504" s="460"/>
      <c r="E504" s="460"/>
      <c r="F504" s="460"/>
      <c r="G504" s="460"/>
      <c r="H504" s="461"/>
    </row>
    <row r="505" spans="1:8" x14ac:dyDescent="0.2">
      <c r="A505" s="445"/>
      <c r="B505" s="458"/>
      <c r="C505" s="188" t="s">
        <v>210</v>
      </c>
      <c r="D505" s="189" t="str">
        <f>'PLANILHA ORÇAMENTARIA'!E110</f>
        <v>M</v>
      </c>
      <c r="E505" s="188"/>
      <c r="F505" s="188"/>
      <c r="G505" s="188"/>
      <c r="H505" s="190"/>
    </row>
    <row r="506" spans="1:8" x14ac:dyDescent="0.2">
      <c r="A506" s="445"/>
      <c r="B506" s="458"/>
      <c r="C506" s="188" t="s">
        <v>212</v>
      </c>
      <c r="D506" s="191">
        <f>'PLANILHA ORÇAMENTARIA'!F110</f>
        <v>83.05</v>
      </c>
      <c r="E506" s="188"/>
      <c r="F506" s="188"/>
      <c r="G506" s="188"/>
      <c r="H506" s="190"/>
    </row>
    <row r="507" spans="1:8" x14ac:dyDescent="0.2">
      <c r="A507" s="445"/>
      <c r="B507" s="446"/>
      <c r="C507" s="462" t="s">
        <v>1051</v>
      </c>
      <c r="D507" s="463"/>
      <c r="E507" s="463"/>
      <c r="F507" s="463"/>
      <c r="G507" s="463"/>
      <c r="H507" s="464"/>
    </row>
    <row r="508" spans="1:8" x14ac:dyDescent="0.2">
      <c r="A508" s="447"/>
      <c r="B508" s="448"/>
      <c r="C508" s="232" t="s">
        <v>726</v>
      </c>
      <c r="D508" s="282">
        <f>81.25+1.8</f>
        <v>83.05</v>
      </c>
      <c r="E508" s="234"/>
      <c r="F508" s="234"/>
      <c r="G508" s="234"/>
      <c r="H508" s="235"/>
    </row>
    <row r="509" spans="1:8" x14ac:dyDescent="0.2">
      <c r="A509" s="443" t="str">
        <f>'PLANILHA ORÇAMENTARIA'!A111</f>
        <v>8.4</v>
      </c>
      <c r="B509" s="444"/>
      <c r="C509" s="467" t="str">
        <f>'PLANILHA ORÇAMENTARIA'!D111</f>
        <v>RUFO E CONTRA-RUFO DE CHAPA GALVANIZADA Nº. 24, DESENVOLVIMENTO = 33 CM</v>
      </c>
      <c r="D509" s="460"/>
      <c r="E509" s="460"/>
      <c r="F509" s="460"/>
      <c r="G509" s="460"/>
      <c r="H509" s="461"/>
    </row>
    <row r="510" spans="1:8" x14ac:dyDescent="0.2">
      <c r="A510" s="445"/>
      <c r="B510" s="458"/>
      <c r="C510" s="188" t="s">
        <v>210</v>
      </c>
      <c r="D510" s="189" t="str">
        <f>'PLANILHA ORÇAMENTARIA'!E111</f>
        <v>M</v>
      </c>
      <c r="E510" s="188"/>
      <c r="F510" s="188"/>
      <c r="G510" s="188"/>
      <c r="H510" s="190"/>
    </row>
    <row r="511" spans="1:8" x14ac:dyDescent="0.2">
      <c r="A511" s="445"/>
      <c r="B511" s="458"/>
      <c r="C511" s="188" t="s">
        <v>212</v>
      </c>
      <c r="D511" s="191">
        <v>137.5</v>
      </c>
      <c r="E511" s="188"/>
      <c r="F511" s="188"/>
      <c r="G511" s="188"/>
      <c r="H511" s="190"/>
    </row>
    <row r="512" spans="1:8" x14ac:dyDescent="0.2">
      <c r="A512" s="445"/>
      <c r="B512" s="446"/>
      <c r="C512" s="462" t="s">
        <v>1121</v>
      </c>
      <c r="D512" s="463"/>
      <c r="E512" s="463"/>
      <c r="F512" s="463"/>
      <c r="G512" s="463"/>
      <c r="H512" s="464"/>
    </row>
    <row r="513" spans="1:1023" x14ac:dyDescent="0.2">
      <c r="A513" s="447"/>
      <c r="B513" s="448"/>
      <c r="C513" s="440" t="s">
        <v>1122</v>
      </c>
      <c r="D513" s="441"/>
      <c r="E513" s="441"/>
      <c r="F513" s="441"/>
      <c r="G513" s="441"/>
      <c r="H513" s="442"/>
    </row>
    <row r="514" spans="1:1023" x14ac:dyDescent="0.2">
      <c r="A514" s="443" t="s">
        <v>1131</v>
      </c>
      <c r="B514" s="444"/>
      <c r="C514" s="452" t="str">
        <f>'PLANILHA ORÇAMENTARIA'!D112</f>
        <v>FORNECIMENTO E ASSENTAMENTO DE TUBO PVC RÍGIDO, DRENAGEM/PLUVIAL, PBV - SÉRIE NORMAL, DN 100 MM (4"), INCLUSIVE CONEXÕES</v>
      </c>
      <c r="D514" s="453"/>
      <c r="E514" s="453"/>
      <c r="F514" s="453"/>
      <c r="G514" s="453"/>
      <c r="H514" s="454"/>
    </row>
    <row r="515" spans="1:1023" x14ac:dyDescent="0.2">
      <c r="A515" s="445"/>
      <c r="B515" s="446"/>
      <c r="C515" s="188" t="s">
        <v>210</v>
      </c>
      <c r="D515" s="455" t="s">
        <v>56</v>
      </c>
      <c r="E515" s="455"/>
      <c r="F515" s="455"/>
      <c r="G515" s="455"/>
      <c r="H515" s="456"/>
    </row>
    <row r="516" spans="1:1023" x14ac:dyDescent="0.2">
      <c r="A516" s="445"/>
      <c r="B516" s="446"/>
      <c r="C516" s="188" t="s">
        <v>212</v>
      </c>
      <c r="D516" s="473">
        <f>3+6+1.5+3+6+1.5+3+15+2+3+3+6</f>
        <v>53</v>
      </c>
      <c r="E516" s="473"/>
      <c r="F516" s="473"/>
      <c r="G516" s="473"/>
      <c r="H516" s="474"/>
    </row>
    <row r="517" spans="1:1023" x14ac:dyDescent="0.2">
      <c r="A517" s="447"/>
      <c r="B517" s="448"/>
      <c r="C517" s="440" t="s">
        <v>1134</v>
      </c>
      <c r="D517" s="441"/>
      <c r="E517" s="441"/>
      <c r="F517" s="441"/>
      <c r="G517" s="441"/>
      <c r="H517" s="442"/>
    </row>
    <row r="518" spans="1:1023" x14ac:dyDescent="0.2">
      <c r="A518" s="468">
        <f>'PLANILHA ORÇAMENTARIA'!A114</f>
        <v>9</v>
      </c>
      <c r="B518" s="468"/>
      <c r="C518" s="469" t="str">
        <f>'PLANILHA ORÇAMENTARIA'!D114</f>
        <v xml:space="preserve">IMPERMEABILIZAÇÃO </v>
      </c>
      <c r="D518" s="469"/>
      <c r="E518" s="469"/>
      <c r="F518" s="469"/>
      <c r="G518" s="469"/>
      <c r="H518" s="469"/>
    </row>
    <row r="519" spans="1:1023" s="176" customFormat="1" ht="12" customHeight="1" x14ac:dyDescent="0.2">
      <c r="A519" s="443" t="str">
        <f>'PLANILHA ORÇAMENTARIA'!A115</f>
        <v>9.1</v>
      </c>
      <c r="B519" s="457"/>
      <c r="C519" s="460" t="str">
        <f>'PLANILHA ORÇAMENTARIA'!D115</f>
        <v>IMPERMEABILIZACAO DE ALVENARIA COM EMULSÃO ASFALTICA, DUAS DEMAOS, TRÊS PRIMEIRAS FIADAS INTERNO E EXTERNO (H=0,60M).</v>
      </c>
      <c r="D519" s="460"/>
      <c r="E519" s="460"/>
      <c r="F519" s="460"/>
      <c r="G519" s="460"/>
      <c r="H519" s="461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142"/>
      <c r="BH519" s="142"/>
      <c r="BI519" s="142"/>
      <c r="BJ519" s="142"/>
      <c r="BK519" s="142"/>
      <c r="BL519" s="142"/>
      <c r="BM519" s="142"/>
      <c r="BN519" s="142"/>
      <c r="BO519" s="142"/>
      <c r="BP519" s="142"/>
      <c r="BQ519" s="142"/>
      <c r="BR519" s="142"/>
      <c r="BS519" s="142"/>
      <c r="BT519" s="142"/>
      <c r="BU519" s="142"/>
      <c r="BV519" s="142"/>
      <c r="BW519" s="142"/>
      <c r="BX519" s="142"/>
      <c r="BY519" s="142"/>
      <c r="BZ519" s="142"/>
      <c r="CA519" s="142"/>
      <c r="CB519" s="142"/>
      <c r="CC519" s="142"/>
      <c r="CD519" s="142"/>
      <c r="CE519" s="142"/>
      <c r="CF519" s="142"/>
      <c r="CG519" s="142"/>
      <c r="CH519" s="142"/>
      <c r="CI519" s="142"/>
      <c r="CJ519" s="142"/>
      <c r="CK519" s="142"/>
      <c r="CL519" s="142"/>
      <c r="CM519" s="142"/>
      <c r="CN519" s="142"/>
      <c r="CO519" s="142"/>
      <c r="CP519" s="142"/>
      <c r="CQ519" s="142"/>
      <c r="CR519" s="142"/>
      <c r="CS519" s="142"/>
      <c r="CT519" s="142"/>
      <c r="CU519" s="142"/>
      <c r="CV519" s="142"/>
      <c r="CW519" s="142"/>
      <c r="CX519" s="142"/>
      <c r="CY519" s="142"/>
      <c r="CZ519" s="142"/>
      <c r="DA519" s="142"/>
      <c r="DB519" s="142"/>
      <c r="DC519" s="142"/>
      <c r="DD519" s="142"/>
      <c r="DE519" s="142"/>
      <c r="DF519" s="142"/>
      <c r="DG519" s="142"/>
      <c r="DH519" s="142"/>
      <c r="DI519" s="142"/>
      <c r="DJ519" s="142"/>
      <c r="DK519" s="142"/>
      <c r="DL519" s="142"/>
      <c r="DM519" s="142"/>
      <c r="DN519" s="142"/>
      <c r="DO519" s="142"/>
      <c r="DP519" s="142"/>
      <c r="DQ519" s="142"/>
      <c r="DR519" s="142"/>
      <c r="DS519" s="142"/>
      <c r="DT519" s="142"/>
      <c r="DU519" s="142"/>
      <c r="DV519" s="142"/>
      <c r="DW519" s="142"/>
      <c r="DX519" s="142"/>
      <c r="DY519" s="142"/>
      <c r="DZ519" s="142"/>
      <c r="EA519" s="142"/>
      <c r="EB519" s="142"/>
      <c r="EC519" s="142"/>
      <c r="ED519" s="142"/>
      <c r="EE519" s="142"/>
      <c r="EF519" s="142"/>
      <c r="EG519" s="142"/>
      <c r="EH519" s="142"/>
      <c r="EI519" s="142"/>
      <c r="EJ519" s="142"/>
      <c r="EK519" s="142"/>
      <c r="EL519" s="142"/>
      <c r="EM519" s="142"/>
      <c r="EN519" s="142"/>
      <c r="EO519" s="142"/>
      <c r="EP519" s="142"/>
      <c r="EQ519" s="142"/>
      <c r="ER519" s="142"/>
      <c r="ES519" s="142"/>
      <c r="ET519" s="142"/>
      <c r="EU519" s="142"/>
      <c r="EV519" s="142"/>
      <c r="EW519" s="142"/>
      <c r="EX519" s="142"/>
      <c r="EY519" s="142"/>
      <c r="EZ519" s="142"/>
      <c r="FA519" s="142"/>
      <c r="FB519" s="142"/>
      <c r="FC519" s="142"/>
      <c r="FD519" s="142"/>
      <c r="FE519" s="142"/>
      <c r="FF519" s="142"/>
      <c r="FG519" s="142"/>
      <c r="FH519" s="142"/>
      <c r="FI519" s="142"/>
      <c r="FJ519" s="142"/>
      <c r="FK519" s="142"/>
      <c r="FL519" s="142"/>
      <c r="FM519" s="142"/>
      <c r="FN519" s="142"/>
      <c r="FO519" s="142"/>
      <c r="FP519" s="142"/>
      <c r="FQ519" s="142"/>
      <c r="FR519" s="142"/>
      <c r="FS519" s="142"/>
      <c r="FT519" s="142"/>
      <c r="FU519" s="142"/>
      <c r="FV519" s="142"/>
      <c r="FW519" s="142"/>
      <c r="FX519" s="142"/>
      <c r="FY519" s="142"/>
      <c r="FZ519" s="142"/>
      <c r="GA519" s="142"/>
      <c r="GB519" s="142"/>
      <c r="GC519" s="142"/>
      <c r="GD519" s="142"/>
      <c r="GE519" s="142"/>
      <c r="GF519" s="142"/>
      <c r="GG519" s="142"/>
      <c r="GH519" s="142"/>
      <c r="GI519" s="142"/>
      <c r="GJ519" s="142"/>
      <c r="GK519" s="142"/>
      <c r="GL519" s="142"/>
      <c r="GM519" s="142"/>
      <c r="GN519" s="142"/>
      <c r="GO519" s="142"/>
      <c r="GP519" s="142"/>
      <c r="GQ519" s="142"/>
      <c r="GR519" s="142"/>
      <c r="GS519" s="142"/>
      <c r="GT519" s="142"/>
      <c r="GU519" s="142"/>
      <c r="GV519" s="142"/>
      <c r="GW519" s="142"/>
      <c r="GX519" s="142"/>
      <c r="GY519" s="142"/>
      <c r="GZ519" s="142"/>
      <c r="HA519" s="142"/>
      <c r="HB519" s="142"/>
      <c r="HC519" s="142"/>
      <c r="HD519" s="142"/>
      <c r="HE519" s="142"/>
      <c r="HF519" s="142"/>
      <c r="HG519" s="142"/>
      <c r="HH519" s="142"/>
      <c r="HI519" s="142"/>
      <c r="HJ519" s="142"/>
      <c r="HK519" s="142"/>
      <c r="HL519" s="142"/>
      <c r="HM519" s="142"/>
      <c r="HN519" s="142"/>
      <c r="HO519" s="142"/>
      <c r="HP519" s="142"/>
      <c r="HQ519" s="142"/>
      <c r="HR519" s="142"/>
      <c r="HS519" s="142"/>
      <c r="HT519" s="142"/>
      <c r="HU519" s="142"/>
      <c r="HV519" s="142"/>
      <c r="HW519" s="142"/>
      <c r="HX519" s="142"/>
      <c r="HY519" s="142"/>
      <c r="HZ519" s="142"/>
      <c r="IA519" s="142"/>
      <c r="IB519" s="142"/>
      <c r="IC519" s="142"/>
      <c r="ID519" s="142"/>
      <c r="IE519" s="142"/>
      <c r="IF519" s="142"/>
      <c r="IG519" s="142"/>
      <c r="IH519" s="142"/>
      <c r="II519" s="142"/>
      <c r="IJ519" s="142"/>
      <c r="IK519" s="142"/>
      <c r="IL519" s="142"/>
      <c r="IM519" s="142"/>
      <c r="IN519" s="142"/>
      <c r="IO519" s="142"/>
      <c r="IP519" s="142"/>
      <c r="IQ519" s="142"/>
      <c r="IR519" s="142"/>
      <c r="IS519" s="142"/>
      <c r="IT519" s="142"/>
      <c r="IU519" s="142"/>
      <c r="IV519" s="142"/>
      <c r="IW519" s="142"/>
      <c r="IX519" s="142"/>
      <c r="IY519" s="142"/>
      <c r="IZ519" s="142"/>
      <c r="JA519" s="142"/>
      <c r="JB519" s="142"/>
      <c r="JC519" s="142"/>
      <c r="JD519" s="142"/>
      <c r="JE519" s="142"/>
      <c r="JF519" s="142"/>
      <c r="JG519" s="142"/>
      <c r="JH519" s="142"/>
      <c r="JI519" s="142"/>
      <c r="JJ519" s="142"/>
      <c r="JK519" s="142"/>
      <c r="JL519" s="142"/>
      <c r="JM519" s="142"/>
      <c r="JN519" s="142"/>
      <c r="JO519" s="142"/>
      <c r="JP519" s="142"/>
      <c r="JQ519" s="142"/>
      <c r="JR519" s="142"/>
      <c r="JS519" s="142"/>
      <c r="JT519" s="142"/>
      <c r="JU519" s="142"/>
      <c r="JV519" s="142"/>
      <c r="JW519" s="142"/>
      <c r="JX519" s="142"/>
      <c r="JY519" s="142"/>
      <c r="JZ519" s="142"/>
      <c r="KA519" s="142"/>
      <c r="KB519" s="142"/>
      <c r="KC519" s="142"/>
      <c r="KD519" s="142"/>
      <c r="KE519" s="142"/>
      <c r="KF519" s="142"/>
      <c r="KG519" s="142"/>
      <c r="KH519" s="142"/>
      <c r="KI519" s="142"/>
      <c r="KJ519" s="142"/>
      <c r="KK519" s="142"/>
      <c r="KL519" s="142"/>
      <c r="KM519" s="142"/>
      <c r="KN519" s="142"/>
      <c r="KO519" s="142"/>
      <c r="KP519" s="142"/>
      <c r="KQ519" s="142"/>
      <c r="KR519" s="142"/>
      <c r="KS519" s="142"/>
      <c r="KT519" s="142"/>
      <c r="KU519" s="142"/>
      <c r="KV519" s="142"/>
      <c r="KW519" s="142"/>
      <c r="KX519" s="142"/>
      <c r="KY519" s="142"/>
      <c r="KZ519" s="142"/>
      <c r="LA519" s="142"/>
      <c r="LB519" s="142"/>
      <c r="LC519" s="142"/>
      <c r="LD519" s="142"/>
      <c r="LE519" s="142"/>
      <c r="LF519" s="142"/>
      <c r="LG519" s="142"/>
      <c r="LH519" s="142"/>
      <c r="LI519" s="142"/>
      <c r="LJ519" s="142"/>
      <c r="LK519" s="142"/>
      <c r="LL519" s="142"/>
      <c r="LM519" s="142"/>
      <c r="LN519" s="142"/>
      <c r="LO519" s="142"/>
      <c r="LP519" s="142"/>
      <c r="LQ519" s="142"/>
      <c r="LR519" s="142"/>
      <c r="LS519" s="142"/>
      <c r="LT519" s="142"/>
      <c r="LU519" s="142"/>
      <c r="LV519" s="142"/>
      <c r="LW519" s="142"/>
      <c r="LX519" s="142"/>
      <c r="LY519" s="142"/>
      <c r="LZ519" s="142"/>
      <c r="MA519" s="142"/>
      <c r="MB519" s="142"/>
      <c r="MC519" s="142"/>
      <c r="MD519" s="142"/>
      <c r="ME519" s="142"/>
      <c r="MF519" s="142"/>
      <c r="MG519" s="142"/>
      <c r="MH519" s="142"/>
      <c r="MI519" s="142"/>
      <c r="MJ519" s="142"/>
      <c r="MK519" s="142"/>
      <c r="ML519" s="142"/>
      <c r="MM519" s="142"/>
      <c r="MN519" s="142"/>
      <c r="MO519" s="142"/>
      <c r="MP519" s="142"/>
      <c r="MQ519" s="142"/>
      <c r="MR519" s="142"/>
      <c r="MS519" s="142"/>
      <c r="MT519" s="142"/>
      <c r="MU519" s="142"/>
      <c r="MV519" s="142"/>
      <c r="MW519" s="142"/>
      <c r="MX519" s="142"/>
      <c r="MY519" s="142"/>
      <c r="MZ519" s="142"/>
      <c r="NA519" s="142"/>
      <c r="NB519" s="142"/>
      <c r="NC519" s="142"/>
      <c r="ND519" s="142"/>
      <c r="NE519" s="142"/>
      <c r="NF519" s="142"/>
      <c r="NG519" s="142"/>
      <c r="NH519" s="142"/>
      <c r="NI519" s="142"/>
      <c r="NJ519" s="142"/>
      <c r="NK519" s="142"/>
      <c r="NL519" s="142"/>
      <c r="NM519" s="142"/>
      <c r="NN519" s="142"/>
      <c r="NO519" s="142"/>
      <c r="NP519" s="142"/>
      <c r="NQ519" s="142"/>
      <c r="NR519" s="142"/>
      <c r="NS519" s="142"/>
      <c r="NT519" s="142"/>
      <c r="NU519" s="142"/>
      <c r="NV519" s="142"/>
      <c r="NW519" s="142"/>
      <c r="NX519" s="142"/>
      <c r="NY519" s="142"/>
      <c r="NZ519" s="142"/>
      <c r="OA519" s="142"/>
      <c r="OB519" s="142"/>
      <c r="OC519" s="142"/>
      <c r="OD519" s="142"/>
      <c r="OE519" s="142"/>
      <c r="OF519" s="142"/>
      <c r="OG519" s="142"/>
      <c r="OH519" s="142"/>
      <c r="OI519" s="142"/>
      <c r="OJ519" s="142"/>
      <c r="OK519" s="142"/>
      <c r="OL519" s="142"/>
      <c r="OM519" s="142"/>
      <c r="ON519" s="142"/>
      <c r="OO519" s="142"/>
      <c r="OP519" s="142"/>
      <c r="OQ519" s="142"/>
      <c r="OR519" s="142"/>
      <c r="OS519" s="142"/>
      <c r="OT519" s="142"/>
      <c r="OU519" s="142"/>
      <c r="OV519" s="142"/>
      <c r="OW519" s="142"/>
      <c r="OX519" s="142"/>
      <c r="OY519" s="142"/>
      <c r="OZ519" s="142"/>
      <c r="PA519" s="142"/>
      <c r="PB519" s="142"/>
      <c r="PC519" s="142"/>
      <c r="PD519" s="142"/>
      <c r="PE519" s="142"/>
      <c r="PF519" s="142"/>
      <c r="PG519" s="142"/>
      <c r="PH519" s="142"/>
      <c r="PI519" s="142"/>
      <c r="PJ519" s="142"/>
      <c r="PK519" s="142"/>
      <c r="PL519" s="142"/>
      <c r="PM519" s="142"/>
      <c r="PN519" s="142"/>
      <c r="PO519" s="142"/>
      <c r="PP519" s="142"/>
      <c r="PQ519" s="142"/>
      <c r="PR519" s="142"/>
      <c r="PS519" s="142"/>
      <c r="PT519" s="142"/>
      <c r="PU519" s="142"/>
      <c r="PV519" s="142"/>
      <c r="PW519" s="142"/>
      <c r="PX519" s="142"/>
      <c r="PY519" s="142"/>
      <c r="PZ519" s="142"/>
      <c r="QA519" s="142"/>
      <c r="QB519" s="142"/>
      <c r="QC519" s="142"/>
      <c r="QD519" s="142"/>
      <c r="QE519" s="142"/>
      <c r="QF519" s="142"/>
      <c r="QG519" s="142"/>
      <c r="QH519" s="142"/>
      <c r="QI519" s="142"/>
      <c r="QJ519" s="142"/>
      <c r="QK519" s="142"/>
      <c r="QL519" s="142"/>
      <c r="QM519" s="142"/>
      <c r="QN519" s="142"/>
      <c r="QO519" s="142"/>
      <c r="QP519" s="142"/>
      <c r="QQ519" s="142"/>
      <c r="QR519" s="142"/>
      <c r="QS519" s="142"/>
      <c r="QT519" s="142"/>
      <c r="QU519" s="142"/>
      <c r="QV519" s="142"/>
      <c r="QW519" s="142"/>
      <c r="QX519" s="142"/>
      <c r="QY519" s="142"/>
      <c r="QZ519" s="142"/>
      <c r="RA519" s="142"/>
      <c r="RB519" s="142"/>
      <c r="RC519" s="142"/>
      <c r="RD519" s="142"/>
      <c r="RE519" s="142"/>
      <c r="RF519" s="142"/>
      <c r="RG519" s="142"/>
      <c r="RH519" s="142"/>
      <c r="RI519" s="142"/>
      <c r="RJ519" s="142"/>
      <c r="RK519" s="142"/>
      <c r="RL519" s="142"/>
      <c r="RM519" s="142"/>
      <c r="RN519" s="142"/>
      <c r="RO519" s="142"/>
      <c r="RP519" s="142"/>
      <c r="RQ519" s="142"/>
      <c r="RR519" s="142"/>
      <c r="RS519" s="142"/>
      <c r="RT519" s="142"/>
      <c r="RU519" s="142"/>
      <c r="RV519" s="142"/>
      <c r="RW519" s="142"/>
      <c r="RX519" s="142"/>
      <c r="RY519" s="142"/>
      <c r="RZ519" s="142"/>
      <c r="SA519" s="142"/>
      <c r="SB519" s="142"/>
      <c r="SC519" s="142"/>
      <c r="SD519" s="142"/>
      <c r="SE519" s="142"/>
      <c r="SF519" s="142"/>
      <c r="SG519" s="142"/>
      <c r="SH519" s="142"/>
      <c r="SI519" s="142"/>
      <c r="SJ519" s="142"/>
      <c r="SK519" s="142"/>
      <c r="SL519" s="142"/>
      <c r="SM519" s="142"/>
      <c r="SN519" s="142"/>
      <c r="SO519" s="142"/>
      <c r="SP519" s="142"/>
      <c r="SQ519" s="142"/>
      <c r="SR519" s="142"/>
      <c r="SS519" s="142"/>
      <c r="ST519" s="142"/>
      <c r="SU519" s="142"/>
      <c r="SV519" s="142"/>
      <c r="SW519" s="142"/>
      <c r="SX519" s="142"/>
      <c r="SY519" s="142"/>
      <c r="SZ519" s="142"/>
      <c r="TA519" s="142"/>
      <c r="TB519" s="142"/>
      <c r="TC519" s="142"/>
      <c r="TD519" s="142"/>
      <c r="TE519" s="142"/>
      <c r="TF519" s="142"/>
      <c r="TG519" s="142"/>
      <c r="TH519" s="142"/>
      <c r="TI519" s="142"/>
      <c r="TJ519" s="142"/>
      <c r="TK519" s="142"/>
      <c r="TL519" s="142"/>
      <c r="TM519" s="142"/>
      <c r="TN519" s="142"/>
      <c r="TO519" s="142"/>
      <c r="TP519" s="142"/>
      <c r="TQ519" s="142"/>
      <c r="TR519" s="142"/>
      <c r="TS519" s="142"/>
      <c r="TT519" s="142"/>
      <c r="TU519" s="142"/>
      <c r="TV519" s="142"/>
      <c r="TW519" s="142"/>
      <c r="TX519" s="142"/>
      <c r="TY519" s="142"/>
      <c r="TZ519" s="142"/>
      <c r="UA519" s="142"/>
      <c r="UB519" s="142"/>
      <c r="UC519" s="142"/>
      <c r="UD519" s="142"/>
      <c r="UE519" s="142"/>
      <c r="UF519" s="142"/>
      <c r="UG519" s="142"/>
      <c r="UH519" s="142"/>
      <c r="UI519" s="142"/>
      <c r="UJ519" s="142"/>
      <c r="UK519" s="142"/>
      <c r="UL519" s="142"/>
      <c r="UM519" s="142"/>
      <c r="UN519" s="142"/>
      <c r="UO519" s="142"/>
      <c r="UP519" s="142"/>
      <c r="UQ519" s="142"/>
      <c r="UR519" s="142"/>
      <c r="US519" s="142"/>
      <c r="UT519" s="142"/>
      <c r="UU519" s="142"/>
      <c r="UV519" s="142"/>
      <c r="UW519" s="142"/>
      <c r="UX519" s="142"/>
      <c r="UY519" s="142"/>
      <c r="UZ519" s="142"/>
      <c r="VA519" s="142"/>
      <c r="VB519" s="142"/>
      <c r="VC519" s="142"/>
      <c r="VD519" s="142"/>
      <c r="VE519" s="142"/>
      <c r="VF519" s="142"/>
      <c r="VG519" s="142"/>
      <c r="VH519" s="142"/>
      <c r="VI519" s="142"/>
      <c r="VJ519" s="142"/>
      <c r="VK519" s="142"/>
      <c r="VL519" s="142"/>
      <c r="VM519" s="142"/>
      <c r="VN519" s="142"/>
      <c r="VO519" s="142"/>
      <c r="VP519" s="142"/>
      <c r="VQ519" s="142"/>
      <c r="VR519" s="142"/>
      <c r="VS519" s="142"/>
      <c r="VT519" s="142"/>
      <c r="VU519" s="142"/>
      <c r="VV519" s="142"/>
      <c r="VW519" s="142"/>
      <c r="VX519" s="142"/>
      <c r="VY519" s="142"/>
      <c r="VZ519" s="142"/>
      <c r="WA519" s="142"/>
      <c r="WB519" s="142"/>
      <c r="WC519" s="142"/>
      <c r="WD519" s="142"/>
      <c r="WE519" s="142"/>
      <c r="WF519" s="142"/>
      <c r="WG519" s="142"/>
      <c r="WH519" s="142"/>
      <c r="WI519" s="142"/>
      <c r="WJ519" s="142"/>
      <c r="WK519" s="142"/>
      <c r="WL519" s="142"/>
      <c r="WM519" s="142"/>
      <c r="WN519" s="142"/>
      <c r="WO519" s="142"/>
      <c r="WP519" s="142"/>
      <c r="WQ519" s="142"/>
      <c r="WR519" s="142"/>
      <c r="WS519" s="142"/>
      <c r="WT519" s="142"/>
      <c r="WU519" s="142"/>
      <c r="WV519" s="142"/>
      <c r="WW519" s="142"/>
      <c r="WX519" s="142"/>
      <c r="WY519" s="142"/>
      <c r="WZ519" s="142"/>
      <c r="XA519" s="142"/>
      <c r="XB519" s="142"/>
      <c r="XC519" s="142"/>
      <c r="XD519" s="142"/>
      <c r="XE519" s="142"/>
      <c r="XF519" s="142"/>
      <c r="XG519" s="142"/>
      <c r="XH519" s="142"/>
      <c r="XI519" s="142"/>
      <c r="XJ519" s="142"/>
      <c r="XK519" s="142"/>
      <c r="XL519" s="142"/>
      <c r="XM519" s="142"/>
      <c r="XN519" s="142"/>
      <c r="XO519" s="142"/>
      <c r="XP519" s="142"/>
      <c r="XQ519" s="142"/>
      <c r="XR519" s="142"/>
      <c r="XS519" s="142"/>
      <c r="XT519" s="142"/>
      <c r="XU519" s="142"/>
      <c r="XV519" s="142"/>
      <c r="XW519" s="142"/>
      <c r="XX519" s="142"/>
      <c r="XY519" s="142"/>
      <c r="XZ519" s="142"/>
      <c r="YA519" s="142"/>
      <c r="YB519" s="142"/>
      <c r="YC519" s="142"/>
      <c r="YD519" s="142"/>
      <c r="YE519" s="142"/>
      <c r="YF519" s="142"/>
      <c r="YG519" s="142"/>
      <c r="YH519" s="142"/>
      <c r="YI519" s="142"/>
      <c r="YJ519" s="142"/>
      <c r="YK519" s="142"/>
      <c r="YL519" s="142"/>
      <c r="YM519" s="142"/>
      <c r="YN519" s="142"/>
      <c r="YO519" s="142"/>
      <c r="YP519" s="142"/>
      <c r="YQ519" s="142"/>
      <c r="YR519" s="142"/>
      <c r="YS519" s="142"/>
      <c r="YT519" s="142"/>
      <c r="YU519" s="142"/>
      <c r="YV519" s="142"/>
      <c r="YW519" s="142"/>
      <c r="YX519" s="142"/>
      <c r="YY519" s="142"/>
      <c r="YZ519" s="142"/>
      <c r="ZA519" s="142"/>
      <c r="ZB519" s="142"/>
      <c r="ZC519" s="142"/>
      <c r="ZD519" s="142"/>
      <c r="ZE519" s="142"/>
      <c r="ZF519" s="142"/>
      <c r="ZG519" s="142"/>
      <c r="ZH519" s="142"/>
      <c r="ZI519" s="142"/>
      <c r="ZJ519" s="142"/>
      <c r="ZK519" s="142"/>
      <c r="ZL519" s="142"/>
      <c r="ZM519" s="142"/>
      <c r="ZN519" s="142"/>
      <c r="ZO519" s="142"/>
      <c r="ZP519" s="142"/>
      <c r="ZQ519" s="142"/>
      <c r="ZR519" s="142"/>
      <c r="ZS519" s="142"/>
      <c r="ZT519" s="142"/>
      <c r="ZU519" s="142"/>
      <c r="ZV519" s="142"/>
      <c r="ZW519" s="142"/>
      <c r="ZX519" s="142"/>
      <c r="ZY519" s="142"/>
      <c r="ZZ519" s="142"/>
      <c r="AAA519" s="142"/>
      <c r="AAB519" s="142"/>
      <c r="AAC519" s="142"/>
      <c r="AAD519" s="142"/>
      <c r="AAE519" s="142"/>
      <c r="AAF519" s="142"/>
      <c r="AAG519" s="142"/>
      <c r="AAH519" s="142"/>
      <c r="AAI519" s="142"/>
      <c r="AAJ519" s="142"/>
      <c r="AAK519" s="142"/>
      <c r="AAL519" s="142"/>
      <c r="AAM519" s="142"/>
      <c r="AAN519" s="142"/>
      <c r="AAO519" s="142"/>
      <c r="AAP519" s="142"/>
      <c r="AAQ519" s="142"/>
      <c r="AAR519" s="142"/>
      <c r="AAS519" s="142"/>
      <c r="AAT519" s="142"/>
      <c r="AAU519" s="142"/>
      <c r="AAV519" s="142"/>
      <c r="AAW519" s="142"/>
      <c r="AAX519" s="142"/>
      <c r="AAY519" s="142"/>
      <c r="AAZ519" s="142"/>
      <c r="ABA519" s="142"/>
      <c r="ABB519" s="142"/>
      <c r="ABC519" s="142"/>
      <c r="ABD519" s="142"/>
      <c r="ABE519" s="142"/>
      <c r="ABF519" s="142"/>
      <c r="ABG519" s="142"/>
      <c r="ABH519" s="142"/>
      <c r="ABI519" s="142"/>
      <c r="ABJ519" s="142"/>
      <c r="ABK519" s="142"/>
      <c r="ABL519" s="142"/>
      <c r="ABM519" s="142"/>
      <c r="ABN519" s="142"/>
      <c r="ABO519" s="142"/>
      <c r="ABP519" s="142"/>
      <c r="ABQ519" s="142"/>
      <c r="ABR519" s="142"/>
      <c r="ABS519" s="142"/>
      <c r="ABT519" s="142"/>
      <c r="ABU519" s="142"/>
      <c r="ABV519" s="142"/>
      <c r="ABW519" s="142"/>
      <c r="ABX519" s="142"/>
      <c r="ABY519" s="142"/>
      <c r="ABZ519" s="142"/>
      <c r="ACA519" s="142"/>
      <c r="ACB519" s="142"/>
      <c r="ACC519" s="142"/>
      <c r="ACD519" s="142"/>
      <c r="ACE519" s="142"/>
      <c r="ACF519" s="142"/>
      <c r="ACG519" s="142"/>
      <c r="ACH519" s="142"/>
      <c r="ACI519" s="142"/>
      <c r="ACJ519" s="142"/>
      <c r="ACK519" s="142"/>
      <c r="ACL519" s="142"/>
      <c r="ACM519" s="142"/>
      <c r="ACN519" s="142"/>
      <c r="ACO519" s="142"/>
      <c r="ACP519" s="142"/>
      <c r="ACQ519" s="142"/>
      <c r="ACR519" s="142"/>
      <c r="ACS519" s="142"/>
      <c r="ACT519" s="142"/>
      <c r="ACU519" s="142"/>
      <c r="ACV519" s="142"/>
      <c r="ACW519" s="142"/>
      <c r="ACX519" s="142"/>
      <c r="ACY519" s="142"/>
      <c r="ACZ519" s="142"/>
      <c r="ADA519" s="142"/>
      <c r="ADB519" s="142"/>
      <c r="ADC519" s="142"/>
      <c r="ADD519" s="142"/>
      <c r="ADE519" s="142"/>
      <c r="ADF519" s="142"/>
      <c r="ADG519" s="142"/>
      <c r="ADH519" s="142"/>
      <c r="ADI519" s="142"/>
      <c r="ADJ519" s="142"/>
      <c r="ADK519" s="142"/>
      <c r="ADL519" s="142"/>
      <c r="ADM519" s="142"/>
      <c r="ADN519" s="142"/>
      <c r="ADO519" s="142"/>
      <c r="ADP519" s="142"/>
      <c r="ADQ519" s="142"/>
      <c r="ADR519" s="142"/>
      <c r="ADS519" s="142"/>
      <c r="ADT519" s="142"/>
      <c r="ADU519" s="142"/>
      <c r="ADV519" s="142"/>
      <c r="ADW519" s="142"/>
      <c r="ADX519" s="142"/>
      <c r="ADY519" s="142"/>
      <c r="ADZ519" s="142"/>
      <c r="AEA519" s="142"/>
      <c r="AEB519" s="142"/>
      <c r="AEC519" s="142"/>
      <c r="AED519" s="142"/>
      <c r="AEE519" s="142"/>
      <c r="AEF519" s="142"/>
      <c r="AEG519" s="142"/>
      <c r="AEH519" s="142"/>
      <c r="AEI519" s="142"/>
      <c r="AEJ519" s="142"/>
      <c r="AEK519" s="142"/>
      <c r="AEL519" s="142"/>
      <c r="AEM519" s="142"/>
      <c r="AEN519" s="142"/>
      <c r="AEO519" s="142"/>
      <c r="AEP519" s="142"/>
      <c r="AEQ519" s="142"/>
      <c r="AER519" s="142"/>
      <c r="AES519" s="142"/>
      <c r="AET519" s="142"/>
      <c r="AEU519" s="142"/>
      <c r="AEV519" s="142"/>
      <c r="AEW519" s="142"/>
      <c r="AEX519" s="142"/>
      <c r="AEY519" s="142"/>
      <c r="AEZ519" s="142"/>
      <c r="AFA519" s="142"/>
      <c r="AFB519" s="142"/>
      <c r="AFC519" s="142"/>
      <c r="AFD519" s="142"/>
      <c r="AFE519" s="142"/>
      <c r="AFF519" s="142"/>
      <c r="AFG519" s="142"/>
      <c r="AFH519" s="142"/>
      <c r="AFI519" s="142"/>
      <c r="AFJ519" s="142"/>
      <c r="AFK519" s="142"/>
      <c r="AFL519" s="142"/>
      <c r="AFM519" s="142"/>
      <c r="AFN519" s="142"/>
      <c r="AFO519" s="142"/>
      <c r="AFP519" s="142"/>
      <c r="AFQ519" s="142"/>
      <c r="AFR519" s="142"/>
      <c r="AFS519" s="142"/>
      <c r="AFT519" s="142"/>
      <c r="AFU519" s="142"/>
      <c r="AFV519" s="142"/>
      <c r="AFW519" s="142"/>
      <c r="AFX519" s="142"/>
      <c r="AFY519" s="142"/>
      <c r="AFZ519" s="142"/>
      <c r="AGA519" s="142"/>
      <c r="AGB519" s="142"/>
      <c r="AGC519" s="142"/>
      <c r="AGD519" s="142"/>
      <c r="AGE519" s="142"/>
      <c r="AGF519" s="142"/>
      <c r="AGG519" s="142"/>
      <c r="AGH519" s="142"/>
      <c r="AGI519" s="142"/>
      <c r="AGJ519" s="142"/>
      <c r="AGK519" s="142"/>
      <c r="AGL519" s="142"/>
      <c r="AGM519" s="142"/>
      <c r="AGN519" s="142"/>
      <c r="AGO519" s="142"/>
      <c r="AGP519" s="142"/>
      <c r="AGQ519" s="142"/>
      <c r="AGR519" s="142"/>
      <c r="AGS519" s="142"/>
      <c r="AGT519" s="142"/>
      <c r="AGU519" s="142"/>
      <c r="AGV519" s="142"/>
      <c r="AGW519" s="142"/>
      <c r="AGX519" s="142"/>
      <c r="AGY519" s="142"/>
      <c r="AGZ519" s="142"/>
      <c r="AHA519" s="142"/>
      <c r="AHB519" s="142"/>
      <c r="AHC519" s="142"/>
      <c r="AHD519" s="142"/>
      <c r="AHE519" s="142"/>
      <c r="AHF519" s="142"/>
      <c r="AHG519" s="142"/>
      <c r="AHH519" s="142"/>
      <c r="AHI519" s="142"/>
      <c r="AHJ519" s="142"/>
      <c r="AHK519" s="142"/>
      <c r="AHL519" s="142"/>
      <c r="AHM519" s="142"/>
      <c r="AHN519" s="142"/>
      <c r="AHO519" s="142"/>
      <c r="AHP519" s="142"/>
      <c r="AHQ519" s="142"/>
      <c r="AHR519" s="142"/>
      <c r="AHS519" s="142"/>
      <c r="AHT519" s="142"/>
      <c r="AHU519" s="142"/>
      <c r="AHV519" s="142"/>
      <c r="AHW519" s="142"/>
      <c r="AHX519" s="142"/>
      <c r="AHY519" s="142"/>
      <c r="AHZ519" s="142"/>
      <c r="AIA519" s="142"/>
      <c r="AIB519" s="142"/>
      <c r="AIC519" s="142"/>
      <c r="AID519" s="142"/>
      <c r="AIE519" s="142"/>
      <c r="AIF519" s="142"/>
      <c r="AIG519" s="142"/>
      <c r="AIH519" s="142"/>
      <c r="AII519" s="142"/>
      <c r="AIJ519" s="142"/>
      <c r="AIK519" s="142"/>
      <c r="AIL519" s="142"/>
      <c r="AIM519" s="142"/>
      <c r="AIN519" s="142"/>
      <c r="AIO519" s="142"/>
      <c r="AIP519" s="142"/>
      <c r="AIQ519" s="142"/>
      <c r="AIR519" s="142"/>
      <c r="AIS519" s="142"/>
      <c r="AIT519" s="142"/>
      <c r="AIU519" s="142"/>
      <c r="AIV519" s="142"/>
      <c r="AIW519" s="142"/>
      <c r="AIX519" s="142"/>
      <c r="AIY519" s="142"/>
      <c r="AIZ519" s="142"/>
      <c r="AJA519" s="142"/>
      <c r="AJB519" s="142"/>
      <c r="AJC519" s="142"/>
      <c r="AJD519" s="142"/>
      <c r="AJE519" s="142"/>
      <c r="AJF519" s="142"/>
      <c r="AJG519" s="142"/>
      <c r="AJH519" s="142"/>
      <c r="AJI519" s="142"/>
      <c r="AJJ519" s="142"/>
      <c r="AJK519" s="142"/>
      <c r="AJL519" s="142"/>
      <c r="AJM519" s="142"/>
      <c r="AJN519" s="142"/>
      <c r="AJO519" s="142"/>
      <c r="AJP519" s="142"/>
      <c r="AJQ519" s="142"/>
      <c r="AJR519" s="142"/>
      <c r="AJS519" s="142"/>
      <c r="AJT519" s="142"/>
      <c r="AJU519" s="142"/>
      <c r="AJV519" s="142"/>
      <c r="AJW519" s="142"/>
      <c r="AJX519" s="142"/>
      <c r="AJY519" s="142"/>
      <c r="AJZ519" s="142"/>
      <c r="AKA519" s="142"/>
      <c r="AKB519" s="142"/>
      <c r="AKC519" s="142"/>
      <c r="AKD519" s="142"/>
      <c r="AKE519" s="142"/>
      <c r="AKF519" s="142"/>
      <c r="AKG519" s="142"/>
      <c r="AKH519" s="142"/>
      <c r="AKI519" s="142"/>
      <c r="AKJ519" s="142"/>
      <c r="AKK519" s="142"/>
      <c r="AKL519" s="142"/>
      <c r="AKM519" s="142"/>
      <c r="AKN519" s="142"/>
      <c r="AKO519" s="142"/>
      <c r="AKP519" s="142"/>
      <c r="AKQ519" s="142"/>
      <c r="AKR519" s="142"/>
      <c r="AKS519" s="142"/>
      <c r="AKT519" s="142"/>
      <c r="AKU519" s="142"/>
      <c r="AKV519" s="142"/>
      <c r="AKW519" s="142"/>
      <c r="AKX519" s="142"/>
      <c r="AKY519" s="142"/>
      <c r="AKZ519" s="142"/>
      <c r="ALA519" s="142"/>
      <c r="ALB519" s="142"/>
      <c r="ALC519" s="142"/>
      <c r="ALD519" s="142"/>
      <c r="ALE519" s="142"/>
      <c r="ALF519" s="142"/>
      <c r="ALG519" s="142"/>
      <c r="ALH519" s="142"/>
      <c r="ALI519" s="142"/>
      <c r="ALJ519" s="142"/>
      <c r="ALK519" s="142"/>
      <c r="ALL519" s="142"/>
      <c r="ALM519" s="142"/>
      <c r="ALN519" s="142"/>
      <c r="ALO519" s="142"/>
      <c r="ALP519" s="142"/>
      <c r="ALQ519" s="142"/>
      <c r="ALR519" s="142"/>
      <c r="ALS519" s="142"/>
      <c r="ALT519" s="142"/>
      <c r="ALU519" s="142"/>
      <c r="ALV519" s="142"/>
      <c r="ALW519" s="142"/>
      <c r="ALX519" s="142"/>
      <c r="ALY519" s="142"/>
      <c r="ALZ519" s="142"/>
      <c r="AMA519" s="142"/>
      <c r="AMB519" s="142"/>
      <c r="AMC519" s="142"/>
      <c r="AMD519" s="142"/>
      <c r="AME519" s="142"/>
      <c r="AMF519" s="142"/>
      <c r="AMG519" s="142"/>
      <c r="AMH519" s="142"/>
      <c r="AMI519" s="142"/>
    </row>
    <row r="520" spans="1:1023" s="176" customFormat="1" ht="12" customHeight="1" x14ac:dyDescent="0.2">
      <c r="A520" s="445"/>
      <c r="B520" s="458"/>
      <c r="C520" s="188" t="s">
        <v>210</v>
      </c>
      <c r="D520" s="188" t="str">
        <f>'PLANILHA ORÇAMENTARIA'!E115</f>
        <v>M2</v>
      </c>
      <c r="E520" s="188"/>
      <c r="F520" s="188"/>
      <c r="G520" s="188"/>
      <c r="H520" s="190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142"/>
      <c r="BH520" s="142"/>
      <c r="BI520" s="142"/>
      <c r="BJ520" s="142"/>
      <c r="BK520" s="142"/>
      <c r="BL520" s="142"/>
      <c r="BM520" s="142"/>
      <c r="BN520" s="142"/>
      <c r="BO520" s="142"/>
      <c r="BP520" s="142"/>
      <c r="BQ520" s="142"/>
      <c r="BR520" s="142"/>
      <c r="BS520" s="142"/>
      <c r="BT520" s="142"/>
      <c r="BU520" s="142"/>
      <c r="BV520" s="142"/>
      <c r="BW520" s="142"/>
      <c r="BX520" s="142"/>
      <c r="BY520" s="142"/>
      <c r="BZ520" s="142"/>
      <c r="CA520" s="142"/>
      <c r="CB520" s="142"/>
      <c r="CC520" s="142"/>
      <c r="CD520" s="142"/>
      <c r="CE520" s="142"/>
      <c r="CF520" s="142"/>
      <c r="CG520" s="142"/>
      <c r="CH520" s="142"/>
      <c r="CI520" s="142"/>
      <c r="CJ520" s="142"/>
      <c r="CK520" s="142"/>
      <c r="CL520" s="142"/>
      <c r="CM520" s="142"/>
      <c r="CN520" s="142"/>
      <c r="CO520" s="142"/>
      <c r="CP520" s="142"/>
      <c r="CQ520" s="142"/>
      <c r="CR520" s="142"/>
      <c r="CS520" s="142"/>
      <c r="CT520" s="142"/>
      <c r="CU520" s="142"/>
      <c r="CV520" s="142"/>
      <c r="CW520" s="142"/>
      <c r="CX520" s="142"/>
      <c r="CY520" s="142"/>
      <c r="CZ520" s="142"/>
      <c r="DA520" s="142"/>
      <c r="DB520" s="142"/>
      <c r="DC520" s="142"/>
      <c r="DD520" s="142"/>
      <c r="DE520" s="142"/>
      <c r="DF520" s="142"/>
      <c r="DG520" s="142"/>
      <c r="DH520" s="142"/>
      <c r="DI520" s="142"/>
      <c r="DJ520" s="142"/>
      <c r="DK520" s="142"/>
      <c r="DL520" s="142"/>
      <c r="DM520" s="142"/>
      <c r="DN520" s="142"/>
      <c r="DO520" s="142"/>
      <c r="DP520" s="142"/>
      <c r="DQ520" s="142"/>
      <c r="DR520" s="142"/>
      <c r="DS520" s="142"/>
      <c r="DT520" s="142"/>
      <c r="DU520" s="142"/>
      <c r="DV520" s="142"/>
      <c r="DW520" s="142"/>
      <c r="DX520" s="142"/>
      <c r="DY520" s="142"/>
      <c r="DZ520" s="142"/>
      <c r="EA520" s="142"/>
      <c r="EB520" s="142"/>
      <c r="EC520" s="142"/>
      <c r="ED520" s="142"/>
      <c r="EE520" s="142"/>
      <c r="EF520" s="142"/>
      <c r="EG520" s="142"/>
      <c r="EH520" s="142"/>
      <c r="EI520" s="142"/>
      <c r="EJ520" s="142"/>
      <c r="EK520" s="142"/>
      <c r="EL520" s="142"/>
      <c r="EM520" s="142"/>
      <c r="EN520" s="142"/>
      <c r="EO520" s="142"/>
      <c r="EP520" s="142"/>
      <c r="EQ520" s="142"/>
      <c r="ER520" s="142"/>
      <c r="ES520" s="142"/>
      <c r="ET520" s="142"/>
      <c r="EU520" s="142"/>
      <c r="EV520" s="142"/>
      <c r="EW520" s="142"/>
      <c r="EX520" s="142"/>
      <c r="EY520" s="142"/>
      <c r="EZ520" s="142"/>
      <c r="FA520" s="142"/>
      <c r="FB520" s="142"/>
      <c r="FC520" s="142"/>
      <c r="FD520" s="142"/>
      <c r="FE520" s="142"/>
      <c r="FF520" s="142"/>
      <c r="FG520" s="142"/>
      <c r="FH520" s="142"/>
      <c r="FI520" s="142"/>
      <c r="FJ520" s="142"/>
      <c r="FK520" s="142"/>
      <c r="FL520" s="142"/>
      <c r="FM520" s="142"/>
      <c r="FN520" s="142"/>
      <c r="FO520" s="142"/>
      <c r="FP520" s="142"/>
      <c r="FQ520" s="142"/>
      <c r="FR520" s="142"/>
      <c r="FS520" s="142"/>
      <c r="FT520" s="142"/>
      <c r="FU520" s="142"/>
      <c r="FV520" s="142"/>
      <c r="FW520" s="142"/>
      <c r="FX520" s="142"/>
      <c r="FY520" s="142"/>
      <c r="FZ520" s="142"/>
      <c r="GA520" s="142"/>
      <c r="GB520" s="142"/>
      <c r="GC520" s="142"/>
      <c r="GD520" s="142"/>
      <c r="GE520" s="142"/>
      <c r="GF520" s="142"/>
      <c r="GG520" s="142"/>
      <c r="GH520" s="142"/>
      <c r="GI520" s="142"/>
      <c r="GJ520" s="142"/>
      <c r="GK520" s="142"/>
      <c r="GL520" s="142"/>
      <c r="GM520" s="142"/>
      <c r="GN520" s="142"/>
      <c r="GO520" s="142"/>
      <c r="GP520" s="142"/>
      <c r="GQ520" s="142"/>
      <c r="GR520" s="142"/>
      <c r="GS520" s="142"/>
      <c r="GT520" s="142"/>
      <c r="GU520" s="142"/>
      <c r="GV520" s="142"/>
      <c r="GW520" s="142"/>
      <c r="GX520" s="142"/>
      <c r="GY520" s="142"/>
      <c r="GZ520" s="142"/>
      <c r="HA520" s="142"/>
      <c r="HB520" s="142"/>
      <c r="HC520" s="142"/>
      <c r="HD520" s="142"/>
      <c r="HE520" s="142"/>
      <c r="HF520" s="142"/>
      <c r="HG520" s="142"/>
      <c r="HH520" s="142"/>
      <c r="HI520" s="142"/>
      <c r="HJ520" s="142"/>
      <c r="HK520" s="142"/>
      <c r="HL520" s="142"/>
      <c r="HM520" s="142"/>
      <c r="HN520" s="142"/>
      <c r="HO520" s="142"/>
      <c r="HP520" s="142"/>
      <c r="HQ520" s="142"/>
      <c r="HR520" s="142"/>
      <c r="HS520" s="142"/>
      <c r="HT520" s="142"/>
      <c r="HU520" s="142"/>
      <c r="HV520" s="142"/>
      <c r="HW520" s="142"/>
      <c r="HX520" s="142"/>
      <c r="HY520" s="142"/>
      <c r="HZ520" s="142"/>
      <c r="IA520" s="142"/>
      <c r="IB520" s="142"/>
      <c r="IC520" s="142"/>
      <c r="ID520" s="142"/>
      <c r="IE520" s="142"/>
      <c r="IF520" s="142"/>
      <c r="IG520" s="142"/>
      <c r="IH520" s="142"/>
      <c r="II520" s="142"/>
      <c r="IJ520" s="142"/>
      <c r="IK520" s="142"/>
      <c r="IL520" s="142"/>
      <c r="IM520" s="142"/>
      <c r="IN520" s="142"/>
      <c r="IO520" s="142"/>
      <c r="IP520" s="142"/>
      <c r="IQ520" s="142"/>
      <c r="IR520" s="142"/>
      <c r="IS520" s="142"/>
      <c r="IT520" s="142"/>
      <c r="IU520" s="142"/>
      <c r="IV520" s="142"/>
      <c r="IW520" s="142"/>
      <c r="IX520" s="142"/>
      <c r="IY520" s="142"/>
      <c r="IZ520" s="142"/>
      <c r="JA520" s="142"/>
      <c r="JB520" s="142"/>
      <c r="JC520" s="142"/>
      <c r="JD520" s="142"/>
      <c r="JE520" s="142"/>
      <c r="JF520" s="142"/>
      <c r="JG520" s="142"/>
      <c r="JH520" s="142"/>
      <c r="JI520" s="142"/>
      <c r="JJ520" s="142"/>
      <c r="JK520" s="142"/>
      <c r="JL520" s="142"/>
      <c r="JM520" s="142"/>
      <c r="JN520" s="142"/>
      <c r="JO520" s="142"/>
      <c r="JP520" s="142"/>
      <c r="JQ520" s="142"/>
      <c r="JR520" s="142"/>
      <c r="JS520" s="142"/>
      <c r="JT520" s="142"/>
      <c r="JU520" s="142"/>
      <c r="JV520" s="142"/>
      <c r="JW520" s="142"/>
      <c r="JX520" s="142"/>
      <c r="JY520" s="142"/>
      <c r="JZ520" s="142"/>
      <c r="KA520" s="142"/>
      <c r="KB520" s="142"/>
      <c r="KC520" s="142"/>
      <c r="KD520" s="142"/>
      <c r="KE520" s="142"/>
      <c r="KF520" s="142"/>
      <c r="KG520" s="142"/>
      <c r="KH520" s="142"/>
      <c r="KI520" s="142"/>
      <c r="KJ520" s="142"/>
      <c r="KK520" s="142"/>
      <c r="KL520" s="142"/>
      <c r="KM520" s="142"/>
      <c r="KN520" s="142"/>
      <c r="KO520" s="142"/>
      <c r="KP520" s="142"/>
      <c r="KQ520" s="142"/>
      <c r="KR520" s="142"/>
      <c r="KS520" s="142"/>
      <c r="KT520" s="142"/>
      <c r="KU520" s="142"/>
      <c r="KV520" s="142"/>
      <c r="KW520" s="142"/>
      <c r="KX520" s="142"/>
      <c r="KY520" s="142"/>
      <c r="KZ520" s="142"/>
      <c r="LA520" s="142"/>
      <c r="LB520" s="142"/>
      <c r="LC520" s="142"/>
      <c r="LD520" s="142"/>
      <c r="LE520" s="142"/>
      <c r="LF520" s="142"/>
      <c r="LG520" s="142"/>
      <c r="LH520" s="142"/>
      <c r="LI520" s="142"/>
      <c r="LJ520" s="142"/>
      <c r="LK520" s="142"/>
      <c r="LL520" s="142"/>
      <c r="LM520" s="142"/>
      <c r="LN520" s="142"/>
      <c r="LO520" s="142"/>
      <c r="LP520" s="142"/>
      <c r="LQ520" s="142"/>
      <c r="LR520" s="142"/>
      <c r="LS520" s="142"/>
      <c r="LT520" s="142"/>
      <c r="LU520" s="142"/>
      <c r="LV520" s="142"/>
      <c r="LW520" s="142"/>
      <c r="LX520" s="142"/>
      <c r="LY520" s="142"/>
      <c r="LZ520" s="142"/>
      <c r="MA520" s="142"/>
      <c r="MB520" s="142"/>
      <c r="MC520" s="142"/>
      <c r="MD520" s="142"/>
      <c r="ME520" s="142"/>
      <c r="MF520" s="142"/>
      <c r="MG520" s="142"/>
      <c r="MH520" s="142"/>
      <c r="MI520" s="142"/>
      <c r="MJ520" s="142"/>
      <c r="MK520" s="142"/>
      <c r="ML520" s="142"/>
      <c r="MM520" s="142"/>
      <c r="MN520" s="142"/>
      <c r="MO520" s="142"/>
      <c r="MP520" s="142"/>
      <c r="MQ520" s="142"/>
      <c r="MR520" s="142"/>
      <c r="MS520" s="142"/>
      <c r="MT520" s="142"/>
      <c r="MU520" s="142"/>
      <c r="MV520" s="142"/>
      <c r="MW520" s="142"/>
      <c r="MX520" s="142"/>
      <c r="MY520" s="142"/>
      <c r="MZ520" s="142"/>
      <c r="NA520" s="142"/>
      <c r="NB520" s="142"/>
      <c r="NC520" s="142"/>
      <c r="ND520" s="142"/>
      <c r="NE520" s="142"/>
      <c r="NF520" s="142"/>
      <c r="NG520" s="142"/>
      <c r="NH520" s="142"/>
      <c r="NI520" s="142"/>
      <c r="NJ520" s="142"/>
      <c r="NK520" s="142"/>
      <c r="NL520" s="142"/>
      <c r="NM520" s="142"/>
      <c r="NN520" s="142"/>
      <c r="NO520" s="142"/>
      <c r="NP520" s="142"/>
      <c r="NQ520" s="142"/>
      <c r="NR520" s="142"/>
      <c r="NS520" s="142"/>
      <c r="NT520" s="142"/>
      <c r="NU520" s="142"/>
      <c r="NV520" s="142"/>
      <c r="NW520" s="142"/>
      <c r="NX520" s="142"/>
      <c r="NY520" s="142"/>
      <c r="NZ520" s="142"/>
      <c r="OA520" s="142"/>
      <c r="OB520" s="142"/>
      <c r="OC520" s="142"/>
      <c r="OD520" s="142"/>
      <c r="OE520" s="142"/>
      <c r="OF520" s="142"/>
      <c r="OG520" s="142"/>
      <c r="OH520" s="142"/>
      <c r="OI520" s="142"/>
      <c r="OJ520" s="142"/>
      <c r="OK520" s="142"/>
      <c r="OL520" s="142"/>
      <c r="OM520" s="142"/>
      <c r="ON520" s="142"/>
      <c r="OO520" s="142"/>
      <c r="OP520" s="142"/>
      <c r="OQ520" s="142"/>
      <c r="OR520" s="142"/>
      <c r="OS520" s="142"/>
      <c r="OT520" s="142"/>
      <c r="OU520" s="142"/>
      <c r="OV520" s="142"/>
      <c r="OW520" s="142"/>
      <c r="OX520" s="142"/>
      <c r="OY520" s="142"/>
      <c r="OZ520" s="142"/>
      <c r="PA520" s="142"/>
      <c r="PB520" s="142"/>
      <c r="PC520" s="142"/>
      <c r="PD520" s="142"/>
      <c r="PE520" s="142"/>
      <c r="PF520" s="142"/>
      <c r="PG520" s="142"/>
      <c r="PH520" s="142"/>
      <c r="PI520" s="142"/>
      <c r="PJ520" s="142"/>
      <c r="PK520" s="142"/>
      <c r="PL520" s="142"/>
      <c r="PM520" s="142"/>
      <c r="PN520" s="142"/>
      <c r="PO520" s="142"/>
      <c r="PP520" s="142"/>
      <c r="PQ520" s="142"/>
      <c r="PR520" s="142"/>
      <c r="PS520" s="142"/>
      <c r="PT520" s="142"/>
      <c r="PU520" s="142"/>
      <c r="PV520" s="142"/>
      <c r="PW520" s="142"/>
      <c r="PX520" s="142"/>
      <c r="PY520" s="142"/>
      <c r="PZ520" s="142"/>
      <c r="QA520" s="142"/>
      <c r="QB520" s="142"/>
      <c r="QC520" s="142"/>
      <c r="QD520" s="142"/>
      <c r="QE520" s="142"/>
      <c r="QF520" s="142"/>
      <c r="QG520" s="142"/>
      <c r="QH520" s="142"/>
      <c r="QI520" s="142"/>
      <c r="QJ520" s="142"/>
      <c r="QK520" s="142"/>
      <c r="QL520" s="142"/>
      <c r="QM520" s="142"/>
      <c r="QN520" s="142"/>
      <c r="QO520" s="142"/>
      <c r="QP520" s="142"/>
      <c r="QQ520" s="142"/>
      <c r="QR520" s="142"/>
      <c r="QS520" s="142"/>
      <c r="QT520" s="142"/>
      <c r="QU520" s="142"/>
      <c r="QV520" s="142"/>
      <c r="QW520" s="142"/>
      <c r="QX520" s="142"/>
      <c r="QY520" s="142"/>
      <c r="QZ520" s="142"/>
      <c r="RA520" s="142"/>
      <c r="RB520" s="142"/>
      <c r="RC520" s="142"/>
      <c r="RD520" s="142"/>
      <c r="RE520" s="142"/>
      <c r="RF520" s="142"/>
      <c r="RG520" s="142"/>
      <c r="RH520" s="142"/>
      <c r="RI520" s="142"/>
      <c r="RJ520" s="142"/>
      <c r="RK520" s="142"/>
      <c r="RL520" s="142"/>
      <c r="RM520" s="142"/>
      <c r="RN520" s="142"/>
      <c r="RO520" s="142"/>
      <c r="RP520" s="142"/>
      <c r="RQ520" s="142"/>
      <c r="RR520" s="142"/>
      <c r="RS520" s="142"/>
      <c r="RT520" s="142"/>
      <c r="RU520" s="142"/>
      <c r="RV520" s="142"/>
      <c r="RW520" s="142"/>
      <c r="RX520" s="142"/>
      <c r="RY520" s="142"/>
      <c r="RZ520" s="142"/>
      <c r="SA520" s="142"/>
      <c r="SB520" s="142"/>
      <c r="SC520" s="142"/>
      <c r="SD520" s="142"/>
      <c r="SE520" s="142"/>
      <c r="SF520" s="142"/>
      <c r="SG520" s="142"/>
      <c r="SH520" s="142"/>
      <c r="SI520" s="142"/>
      <c r="SJ520" s="142"/>
      <c r="SK520" s="142"/>
      <c r="SL520" s="142"/>
      <c r="SM520" s="142"/>
      <c r="SN520" s="142"/>
      <c r="SO520" s="142"/>
      <c r="SP520" s="142"/>
      <c r="SQ520" s="142"/>
      <c r="SR520" s="142"/>
      <c r="SS520" s="142"/>
      <c r="ST520" s="142"/>
      <c r="SU520" s="142"/>
      <c r="SV520" s="142"/>
      <c r="SW520" s="142"/>
      <c r="SX520" s="142"/>
      <c r="SY520" s="142"/>
      <c r="SZ520" s="142"/>
      <c r="TA520" s="142"/>
      <c r="TB520" s="142"/>
      <c r="TC520" s="142"/>
      <c r="TD520" s="142"/>
      <c r="TE520" s="142"/>
      <c r="TF520" s="142"/>
      <c r="TG520" s="142"/>
      <c r="TH520" s="142"/>
      <c r="TI520" s="142"/>
      <c r="TJ520" s="142"/>
      <c r="TK520" s="142"/>
      <c r="TL520" s="142"/>
      <c r="TM520" s="142"/>
      <c r="TN520" s="142"/>
      <c r="TO520" s="142"/>
      <c r="TP520" s="142"/>
      <c r="TQ520" s="142"/>
      <c r="TR520" s="142"/>
      <c r="TS520" s="142"/>
      <c r="TT520" s="142"/>
      <c r="TU520" s="142"/>
      <c r="TV520" s="142"/>
      <c r="TW520" s="142"/>
      <c r="TX520" s="142"/>
      <c r="TY520" s="142"/>
      <c r="TZ520" s="142"/>
      <c r="UA520" s="142"/>
      <c r="UB520" s="142"/>
      <c r="UC520" s="142"/>
      <c r="UD520" s="142"/>
      <c r="UE520" s="142"/>
      <c r="UF520" s="142"/>
      <c r="UG520" s="142"/>
      <c r="UH520" s="142"/>
      <c r="UI520" s="142"/>
      <c r="UJ520" s="142"/>
      <c r="UK520" s="142"/>
      <c r="UL520" s="142"/>
      <c r="UM520" s="142"/>
      <c r="UN520" s="142"/>
      <c r="UO520" s="142"/>
      <c r="UP520" s="142"/>
      <c r="UQ520" s="142"/>
      <c r="UR520" s="142"/>
      <c r="US520" s="142"/>
      <c r="UT520" s="142"/>
      <c r="UU520" s="142"/>
      <c r="UV520" s="142"/>
      <c r="UW520" s="142"/>
      <c r="UX520" s="142"/>
      <c r="UY520" s="142"/>
      <c r="UZ520" s="142"/>
      <c r="VA520" s="142"/>
      <c r="VB520" s="142"/>
      <c r="VC520" s="142"/>
      <c r="VD520" s="142"/>
      <c r="VE520" s="142"/>
      <c r="VF520" s="142"/>
      <c r="VG520" s="142"/>
      <c r="VH520" s="142"/>
      <c r="VI520" s="142"/>
      <c r="VJ520" s="142"/>
      <c r="VK520" s="142"/>
      <c r="VL520" s="142"/>
      <c r="VM520" s="142"/>
      <c r="VN520" s="142"/>
      <c r="VO520" s="142"/>
      <c r="VP520" s="142"/>
      <c r="VQ520" s="142"/>
      <c r="VR520" s="142"/>
      <c r="VS520" s="142"/>
      <c r="VT520" s="142"/>
      <c r="VU520" s="142"/>
      <c r="VV520" s="142"/>
      <c r="VW520" s="142"/>
      <c r="VX520" s="142"/>
      <c r="VY520" s="142"/>
      <c r="VZ520" s="142"/>
      <c r="WA520" s="142"/>
      <c r="WB520" s="142"/>
      <c r="WC520" s="142"/>
      <c r="WD520" s="142"/>
      <c r="WE520" s="142"/>
      <c r="WF520" s="142"/>
      <c r="WG520" s="142"/>
      <c r="WH520" s="142"/>
      <c r="WI520" s="142"/>
      <c r="WJ520" s="142"/>
      <c r="WK520" s="142"/>
      <c r="WL520" s="142"/>
      <c r="WM520" s="142"/>
      <c r="WN520" s="142"/>
      <c r="WO520" s="142"/>
      <c r="WP520" s="142"/>
      <c r="WQ520" s="142"/>
      <c r="WR520" s="142"/>
      <c r="WS520" s="142"/>
      <c r="WT520" s="142"/>
      <c r="WU520" s="142"/>
      <c r="WV520" s="142"/>
      <c r="WW520" s="142"/>
      <c r="WX520" s="142"/>
      <c r="WY520" s="142"/>
      <c r="WZ520" s="142"/>
      <c r="XA520" s="142"/>
      <c r="XB520" s="142"/>
      <c r="XC520" s="142"/>
      <c r="XD520" s="142"/>
      <c r="XE520" s="142"/>
      <c r="XF520" s="142"/>
      <c r="XG520" s="142"/>
      <c r="XH520" s="142"/>
      <c r="XI520" s="142"/>
      <c r="XJ520" s="142"/>
      <c r="XK520" s="142"/>
      <c r="XL520" s="142"/>
      <c r="XM520" s="142"/>
      <c r="XN520" s="142"/>
      <c r="XO520" s="142"/>
      <c r="XP520" s="142"/>
      <c r="XQ520" s="142"/>
      <c r="XR520" s="142"/>
      <c r="XS520" s="142"/>
      <c r="XT520" s="142"/>
      <c r="XU520" s="142"/>
      <c r="XV520" s="142"/>
      <c r="XW520" s="142"/>
      <c r="XX520" s="142"/>
      <c r="XY520" s="142"/>
      <c r="XZ520" s="142"/>
      <c r="YA520" s="142"/>
      <c r="YB520" s="142"/>
      <c r="YC520" s="142"/>
      <c r="YD520" s="142"/>
      <c r="YE520" s="142"/>
      <c r="YF520" s="142"/>
      <c r="YG520" s="142"/>
      <c r="YH520" s="142"/>
      <c r="YI520" s="142"/>
      <c r="YJ520" s="142"/>
      <c r="YK520" s="142"/>
      <c r="YL520" s="142"/>
      <c r="YM520" s="142"/>
      <c r="YN520" s="142"/>
      <c r="YO520" s="142"/>
      <c r="YP520" s="142"/>
      <c r="YQ520" s="142"/>
      <c r="YR520" s="142"/>
      <c r="YS520" s="142"/>
      <c r="YT520" s="142"/>
      <c r="YU520" s="142"/>
      <c r="YV520" s="142"/>
      <c r="YW520" s="142"/>
      <c r="YX520" s="142"/>
      <c r="YY520" s="142"/>
      <c r="YZ520" s="142"/>
      <c r="ZA520" s="142"/>
      <c r="ZB520" s="142"/>
      <c r="ZC520" s="142"/>
      <c r="ZD520" s="142"/>
      <c r="ZE520" s="142"/>
      <c r="ZF520" s="142"/>
      <c r="ZG520" s="142"/>
      <c r="ZH520" s="142"/>
      <c r="ZI520" s="142"/>
      <c r="ZJ520" s="142"/>
      <c r="ZK520" s="142"/>
      <c r="ZL520" s="142"/>
      <c r="ZM520" s="142"/>
      <c r="ZN520" s="142"/>
      <c r="ZO520" s="142"/>
      <c r="ZP520" s="142"/>
      <c r="ZQ520" s="142"/>
      <c r="ZR520" s="142"/>
      <c r="ZS520" s="142"/>
      <c r="ZT520" s="142"/>
      <c r="ZU520" s="142"/>
      <c r="ZV520" s="142"/>
      <c r="ZW520" s="142"/>
      <c r="ZX520" s="142"/>
      <c r="ZY520" s="142"/>
      <c r="ZZ520" s="142"/>
      <c r="AAA520" s="142"/>
      <c r="AAB520" s="142"/>
      <c r="AAC520" s="142"/>
      <c r="AAD520" s="142"/>
      <c r="AAE520" s="142"/>
      <c r="AAF520" s="142"/>
      <c r="AAG520" s="142"/>
      <c r="AAH520" s="142"/>
      <c r="AAI520" s="142"/>
      <c r="AAJ520" s="142"/>
      <c r="AAK520" s="142"/>
      <c r="AAL520" s="142"/>
      <c r="AAM520" s="142"/>
      <c r="AAN520" s="142"/>
      <c r="AAO520" s="142"/>
      <c r="AAP520" s="142"/>
      <c r="AAQ520" s="142"/>
      <c r="AAR520" s="142"/>
      <c r="AAS520" s="142"/>
      <c r="AAT520" s="142"/>
      <c r="AAU520" s="142"/>
      <c r="AAV520" s="142"/>
      <c r="AAW520" s="142"/>
      <c r="AAX520" s="142"/>
      <c r="AAY520" s="142"/>
      <c r="AAZ520" s="142"/>
      <c r="ABA520" s="142"/>
      <c r="ABB520" s="142"/>
      <c r="ABC520" s="142"/>
      <c r="ABD520" s="142"/>
      <c r="ABE520" s="142"/>
      <c r="ABF520" s="142"/>
      <c r="ABG520" s="142"/>
      <c r="ABH520" s="142"/>
      <c r="ABI520" s="142"/>
      <c r="ABJ520" s="142"/>
      <c r="ABK520" s="142"/>
      <c r="ABL520" s="142"/>
      <c r="ABM520" s="142"/>
      <c r="ABN520" s="142"/>
      <c r="ABO520" s="142"/>
      <c r="ABP520" s="142"/>
      <c r="ABQ520" s="142"/>
      <c r="ABR520" s="142"/>
      <c r="ABS520" s="142"/>
      <c r="ABT520" s="142"/>
      <c r="ABU520" s="142"/>
      <c r="ABV520" s="142"/>
      <c r="ABW520" s="142"/>
      <c r="ABX520" s="142"/>
      <c r="ABY520" s="142"/>
      <c r="ABZ520" s="142"/>
      <c r="ACA520" s="142"/>
      <c r="ACB520" s="142"/>
      <c r="ACC520" s="142"/>
      <c r="ACD520" s="142"/>
      <c r="ACE520" s="142"/>
      <c r="ACF520" s="142"/>
      <c r="ACG520" s="142"/>
      <c r="ACH520" s="142"/>
      <c r="ACI520" s="142"/>
      <c r="ACJ520" s="142"/>
      <c r="ACK520" s="142"/>
      <c r="ACL520" s="142"/>
      <c r="ACM520" s="142"/>
      <c r="ACN520" s="142"/>
      <c r="ACO520" s="142"/>
      <c r="ACP520" s="142"/>
      <c r="ACQ520" s="142"/>
      <c r="ACR520" s="142"/>
      <c r="ACS520" s="142"/>
      <c r="ACT520" s="142"/>
      <c r="ACU520" s="142"/>
      <c r="ACV520" s="142"/>
      <c r="ACW520" s="142"/>
      <c r="ACX520" s="142"/>
      <c r="ACY520" s="142"/>
      <c r="ACZ520" s="142"/>
      <c r="ADA520" s="142"/>
      <c r="ADB520" s="142"/>
      <c r="ADC520" s="142"/>
      <c r="ADD520" s="142"/>
      <c r="ADE520" s="142"/>
      <c r="ADF520" s="142"/>
      <c r="ADG520" s="142"/>
      <c r="ADH520" s="142"/>
      <c r="ADI520" s="142"/>
      <c r="ADJ520" s="142"/>
      <c r="ADK520" s="142"/>
      <c r="ADL520" s="142"/>
      <c r="ADM520" s="142"/>
      <c r="ADN520" s="142"/>
      <c r="ADO520" s="142"/>
      <c r="ADP520" s="142"/>
      <c r="ADQ520" s="142"/>
      <c r="ADR520" s="142"/>
      <c r="ADS520" s="142"/>
      <c r="ADT520" s="142"/>
      <c r="ADU520" s="142"/>
      <c r="ADV520" s="142"/>
      <c r="ADW520" s="142"/>
      <c r="ADX520" s="142"/>
      <c r="ADY520" s="142"/>
      <c r="ADZ520" s="142"/>
      <c r="AEA520" s="142"/>
      <c r="AEB520" s="142"/>
      <c r="AEC520" s="142"/>
      <c r="AED520" s="142"/>
      <c r="AEE520" s="142"/>
      <c r="AEF520" s="142"/>
      <c r="AEG520" s="142"/>
      <c r="AEH520" s="142"/>
      <c r="AEI520" s="142"/>
      <c r="AEJ520" s="142"/>
      <c r="AEK520" s="142"/>
      <c r="AEL520" s="142"/>
      <c r="AEM520" s="142"/>
      <c r="AEN520" s="142"/>
      <c r="AEO520" s="142"/>
      <c r="AEP520" s="142"/>
      <c r="AEQ520" s="142"/>
      <c r="AER520" s="142"/>
      <c r="AES520" s="142"/>
      <c r="AET520" s="142"/>
      <c r="AEU520" s="142"/>
      <c r="AEV520" s="142"/>
      <c r="AEW520" s="142"/>
      <c r="AEX520" s="142"/>
      <c r="AEY520" s="142"/>
      <c r="AEZ520" s="142"/>
      <c r="AFA520" s="142"/>
      <c r="AFB520" s="142"/>
      <c r="AFC520" s="142"/>
      <c r="AFD520" s="142"/>
      <c r="AFE520" s="142"/>
      <c r="AFF520" s="142"/>
      <c r="AFG520" s="142"/>
      <c r="AFH520" s="142"/>
      <c r="AFI520" s="142"/>
      <c r="AFJ520" s="142"/>
      <c r="AFK520" s="142"/>
      <c r="AFL520" s="142"/>
      <c r="AFM520" s="142"/>
      <c r="AFN520" s="142"/>
      <c r="AFO520" s="142"/>
      <c r="AFP520" s="142"/>
      <c r="AFQ520" s="142"/>
      <c r="AFR520" s="142"/>
      <c r="AFS520" s="142"/>
      <c r="AFT520" s="142"/>
      <c r="AFU520" s="142"/>
      <c r="AFV520" s="142"/>
      <c r="AFW520" s="142"/>
      <c r="AFX520" s="142"/>
      <c r="AFY520" s="142"/>
      <c r="AFZ520" s="142"/>
      <c r="AGA520" s="142"/>
      <c r="AGB520" s="142"/>
      <c r="AGC520" s="142"/>
      <c r="AGD520" s="142"/>
      <c r="AGE520" s="142"/>
      <c r="AGF520" s="142"/>
      <c r="AGG520" s="142"/>
      <c r="AGH520" s="142"/>
      <c r="AGI520" s="142"/>
      <c r="AGJ520" s="142"/>
      <c r="AGK520" s="142"/>
      <c r="AGL520" s="142"/>
      <c r="AGM520" s="142"/>
      <c r="AGN520" s="142"/>
      <c r="AGO520" s="142"/>
      <c r="AGP520" s="142"/>
      <c r="AGQ520" s="142"/>
      <c r="AGR520" s="142"/>
      <c r="AGS520" s="142"/>
      <c r="AGT520" s="142"/>
      <c r="AGU520" s="142"/>
      <c r="AGV520" s="142"/>
      <c r="AGW520" s="142"/>
      <c r="AGX520" s="142"/>
      <c r="AGY520" s="142"/>
      <c r="AGZ520" s="142"/>
      <c r="AHA520" s="142"/>
      <c r="AHB520" s="142"/>
      <c r="AHC520" s="142"/>
      <c r="AHD520" s="142"/>
      <c r="AHE520" s="142"/>
      <c r="AHF520" s="142"/>
      <c r="AHG520" s="142"/>
      <c r="AHH520" s="142"/>
      <c r="AHI520" s="142"/>
      <c r="AHJ520" s="142"/>
      <c r="AHK520" s="142"/>
      <c r="AHL520" s="142"/>
      <c r="AHM520" s="142"/>
      <c r="AHN520" s="142"/>
      <c r="AHO520" s="142"/>
      <c r="AHP520" s="142"/>
      <c r="AHQ520" s="142"/>
      <c r="AHR520" s="142"/>
      <c r="AHS520" s="142"/>
      <c r="AHT520" s="142"/>
      <c r="AHU520" s="142"/>
      <c r="AHV520" s="142"/>
      <c r="AHW520" s="142"/>
      <c r="AHX520" s="142"/>
      <c r="AHY520" s="142"/>
      <c r="AHZ520" s="142"/>
      <c r="AIA520" s="142"/>
      <c r="AIB520" s="142"/>
      <c r="AIC520" s="142"/>
      <c r="AID520" s="142"/>
      <c r="AIE520" s="142"/>
      <c r="AIF520" s="142"/>
      <c r="AIG520" s="142"/>
      <c r="AIH520" s="142"/>
      <c r="AII520" s="142"/>
      <c r="AIJ520" s="142"/>
      <c r="AIK520" s="142"/>
      <c r="AIL520" s="142"/>
      <c r="AIM520" s="142"/>
      <c r="AIN520" s="142"/>
      <c r="AIO520" s="142"/>
      <c r="AIP520" s="142"/>
      <c r="AIQ520" s="142"/>
      <c r="AIR520" s="142"/>
      <c r="AIS520" s="142"/>
      <c r="AIT520" s="142"/>
      <c r="AIU520" s="142"/>
      <c r="AIV520" s="142"/>
      <c r="AIW520" s="142"/>
      <c r="AIX520" s="142"/>
      <c r="AIY520" s="142"/>
      <c r="AIZ520" s="142"/>
      <c r="AJA520" s="142"/>
      <c r="AJB520" s="142"/>
      <c r="AJC520" s="142"/>
      <c r="AJD520" s="142"/>
      <c r="AJE520" s="142"/>
      <c r="AJF520" s="142"/>
      <c r="AJG520" s="142"/>
      <c r="AJH520" s="142"/>
      <c r="AJI520" s="142"/>
      <c r="AJJ520" s="142"/>
      <c r="AJK520" s="142"/>
      <c r="AJL520" s="142"/>
      <c r="AJM520" s="142"/>
      <c r="AJN520" s="142"/>
      <c r="AJO520" s="142"/>
      <c r="AJP520" s="142"/>
      <c r="AJQ520" s="142"/>
      <c r="AJR520" s="142"/>
      <c r="AJS520" s="142"/>
      <c r="AJT520" s="142"/>
      <c r="AJU520" s="142"/>
      <c r="AJV520" s="142"/>
      <c r="AJW520" s="142"/>
      <c r="AJX520" s="142"/>
      <c r="AJY520" s="142"/>
      <c r="AJZ520" s="142"/>
      <c r="AKA520" s="142"/>
      <c r="AKB520" s="142"/>
      <c r="AKC520" s="142"/>
      <c r="AKD520" s="142"/>
      <c r="AKE520" s="142"/>
      <c r="AKF520" s="142"/>
      <c r="AKG520" s="142"/>
      <c r="AKH520" s="142"/>
      <c r="AKI520" s="142"/>
      <c r="AKJ520" s="142"/>
      <c r="AKK520" s="142"/>
      <c r="AKL520" s="142"/>
      <c r="AKM520" s="142"/>
      <c r="AKN520" s="142"/>
      <c r="AKO520" s="142"/>
      <c r="AKP520" s="142"/>
      <c r="AKQ520" s="142"/>
      <c r="AKR520" s="142"/>
      <c r="AKS520" s="142"/>
      <c r="AKT520" s="142"/>
      <c r="AKU520" s="142"/>
      <c r="AKV520" s="142"/>
      <c r="AKW520" s="142"/>
      <c r="AKX520" s="142"/>
      <c r="AKY520" s="142"/>
      <c r="AKZ520" s="142"/>
      <c r="ALA520" s="142"/>
      <c r="ALB520" s="142"/>
      <c r="ALC520" s="142"/>
      <c r="ALD520" s="142"/>
      <c r="ALE520" s="142"/>
      <c r="ALF520" s="142"/>
      <c r="ALG520" s="142"/>
      <c r="ALH520" s="142"/>
      <c r="ALI520" s="142"/>
      <c r="ALJ520" s="142"/>
      <c r="ALK520" s="142"/>
      <c r="ALL520" s="142"/>
      <c r="ALM520" s="142"/>
      <c r="ALN520" s="142"/>
      <c r="ALO520" s="142"/>
      <c r="ALP520" s="142"/>
      <c r="ALQ520" s="142"/>
      <c r="ALR520" s="142"/>
      <c r="ALS520" s="142"/>
      <c r="ALT520" s="142"/>
      <c r="ALU520" s="142"/>
      <c r="ALV520" s="142"/>
      <c r="ALW520" s="142"/>
      <c r="ALX520" s="142"/>
      <c r="ALY520" s="142"/>
      <c r="ALZ520" s="142"/>
      <c r="AMA520" s="142"/>
      <c r="AMB520" s="142"/>
      <c r="AMC520" s="142"/>
      <c r="AMD520" s="142"/>
      <c r="AME520" s="142"/>
      <c r="AMF520" s="142"/>
      <c r="AMG520" s="142"/>
      <c r="AMH520" s="142"/>
      <c r="AMI520" s="142"/>
    </row>
    <row r="521" spans="1:1023" s="176" customFormat="1" ht="12" customHeight="1" x14ac:dyDescent="0.2">
      <c r="A521" s="445"/>
      <c r="B521" s="458"/>
      <c r="C521" s="188" t="s">
        <v>212</v>
      </c>
      <c r="D521" s="189">
        <f>'PLANILHA ORÇAMENTARIA'!F115</f>
        <v>36.68</v>
      </c>
      <c r="E521" s="188"/>
      <c r="F521" s="188"/>
      <c r="G521" s="188"/>
      <c r="H521" s="190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142"/>
      <c r="BH521" s="142"/>
      <c r="BI521" s="142"/>
      <c r="BJ521" s="142"/>
      <c r="BK521" s="142"/>
      <c r="BL521" s="142"/>
      <c r="BM521" s="142"/>
      <c r="BN521" s="142"/>
      <c r="BO521" s="142"/>
      <c r="BP521" s="142"/>
      <c r="BQ521" s="142"/>
      <c r="BR521" s="142"/>
      <c r="BS521" s="142"/>
      <c r="BT521" s="142"/>
      <c r="BU521" s="142"/>
      <c r="BV521" s="142"/>
      <c r="BW521" s="142"/>
      <c r="BX521" s="142"/>
      <c r="BY521" s="142"/>
      <c r="BZ521" s="142"/>
      <c r="CA521" s="142"/>
      <c r="CB521" s="142"/>
      <c r="CC521" s="142"/>
      <c r="CD521" s="142"/>
      <c r="CE521" s="142"/>
      <c r="CF521" s="142"/>
      <c r="CG521" s="142"/>
      <c r="CH521" s="142"/>
      <c r="CI521" s="142"/>
      <c r="CJ521" s="142"/>
      <c r="CK521" s="142"/>
      <c r="CL521" s="142"/>
      <c r="CM521" s="142"/>
      <c r="CN521" s="142"/>
      <c r="CO521" s="142"/>
      <c r="CP521" s="142"/>
      <c r="CQ521" s="142"/>
      <c r="CR521" s="142"/>
      <c r="CS521" s="142"/>
      <c r="CT521" s="142"/>
      <c r="CU521" s="142"/>
      <c r="CV521" s="142"/>
      <c r="CW521" s="142"/>
      <c r="CX521" s="142"/>
      <c r="CY521" s="142"/>
      <c r="CZ521" s="142"/>
      <c r="DA521" s="142"/>
      <c r="DB521" s="142"/>
      <c r="DC521" s="142"/>
      <c r="DD521" s="142"/>
      <c r="DE521" s="142"/>
      <c r="DF521" s="142"/>
      <c r="DG521" s="142"/>
      <c r="DH521" s="142"/>
      <c r="DI521" s="142"/>
      <c r="DJ521" s="142"/>
      <c r="DK521" s="142"/>
      <c r="DL521" s="142"/>
      <c r="DM521" s="142"/>
      <c r="DN521" s="142"/>
      <c r="DO521" s="142"/>
      <c r="DP521" s="142"/>
      <c r="DQ521" s="142"/>
      <c r="DR521" s="142"/>
      <c r="DS521" s="142"/>
      <c r="DT521" s="142"/>
      <c r="DU521" s="142"/>
      <c r="DV521" s="142"/>
      <c r="DW521" s="142"/>
      <c r="DX521" s="142"/>
      <c r="DY521" s="142"/>
      <c r="DZ521" s="142"/>
      <c r="EA521" s="142"/>
      <c r="EB521" s="142"/>
      <c r="EC521" s="142"/>
      <c r="ED521" s="142"/>
      <c r="EE521" s="142"/>
      <c r="EF521" s="142"/>
      <c r="EG521" s="142"/>
      <c r="EH521" s="142"/>
      <c r="EI521" s="142"/>
      <c r="EJ521" s="142"/>
      <c r="EK521" s="142"/>
      <c r="EL521" s="142"/>
      <c r="EM521" s="142"/>
      <c r="EN521" s="142"/>
      <c r="EO521" s="142"/>
      <c r="EP521" s="142"/>
      <c r="EQ521" s="142"/>
      <c r="ER521" s="142"/>
      <c r="ES521" s="142"/>
      <c r="ET521" s="142"/>
      <c r="EU521" s="142"/>
      <c r="EV521" s="142"/>
      <c r="EW521" s="142"/>
      <c r="EX521" s="142"/>
      <c r="EY521" s="142"/>
      <c r="EZ521" s="142"/>
      <c r="FA521" s="142"/>
      <c r="FB521" s="142"/>
      <c r="FC521" s="142"/>
      <c r="FD521" s="142"/>
      <c r="FE521" s="142"/>
      <c r="FF521" s="142"/>
      <c r="FG521" s="142"/>
      <c r="FH521" s="142"/>
      <c r="FI521" s="142"/>
      <c r="FJ521" s="142"/>
      <c r="FK521" s="142"/>
      <c r="FL521" s="142"/>
      <c r="FM521" s="142"/>
      <c r="FN521" s="142"/>
      <c r="FO521" s="142"/>
      <c r="FP521" s="142"/>
      <c r="FQ521" s="142"/>
      <c r="FR521" s="142"/>
      <c r="FS521" s="142"/>
      <c r="FT521" s="142"/>
      <c r="FU521" s="142"/>
      <c r="FV521" s="142"/>
      <c r="FW521" s="142"/>
      <c r="FX521" s="142"/>
      <c r="FY521" s="142"/>
      <c r="FZ521" s="142"/>
      <c r="GA521" s="142"/>
      <c r="GB521" s="142"/>
      <c r="GC521" s="142"/>
      <c r="GD521" s="142"/>
      <c r="GE521" s="142"/>
      <c r="GF521" s="142"/>
      <c r="GG521" s="142"/>
      <c r="GH521" s="142"/>
      <c r="GI521" s="142"/>
      <c r="GJ521" s="142"/>
      <c r="GK521" s="142"/>
      <c r="GL521" s="142"/>
      <c r="GM521" s="142"/>
      <c r="GN521" s="142"/>
      <c r="GO521" s="142"/>
      <c r="GP521" s="142"/>
      <c r="GQ521" s="142"/>
      <c r="GR521" s="142"/>
      <c r="GS521" s="142"/>
      <c r="GT521" s="142"/>
      <c r="GU521" s="142"/>
      <c r="GV521" s="142"/>
      <c r="GW521" s="142"/>
      <c r="GX521" s="142"/>
      <c r="GY521" s="142"/>
      <c r="GZ521" s="142"/>
      <c r="HA521" s="142"/>
      <c r="HB521" s="142"/>
      <c r="HC521" s="142"/>
      <c r="HD521" s="142"/>
      <c r="HE521" s="142"/>
      <c r="HF521" s="142"/>
      <c r="HG521" s="142"/>
      <c r="HH521" s="142"/>
      <c r="HI521" s="142"/>
      <c r="HJ521" s="142"/>
      <c r="HK521" s="142"/>
      <c r="HL521" s="142"/>
      <c r="HM521" s="142"/>
      <c r="HN521" s="142"/>
      <c r="HO521" s="142"/>
      <c r="HP521" s="142"/>
      <c r="HQ521" s="142"/>
      <c r="HR521" s="142"/>
      <c r="HS521" s="142"/>
      <c r="HT521" s="142"/>
      <c r="HU521" s="142"/>
      <c r="HV521" s="142"/>
      <c r="HW521" s="142"/>
      <c r="HX521" s="142"/>
      <c r="HY521" s="142"/>
      <c r="HZ521" s="142"/>
      <c r="IA521" s="142"/>
      <c r="IB521" s="142"/>
      <c r="IC521" s="142"/>
      <c r="ID521" s="142"/>
      <c r="IE521" s="142"/>
      <c r="IF521" s="142"/>
      <c r="IG521" s="142"/>
      <c r="IH521" s="142"/>
      <c r="II521" s="142"/>
      <c r="IJ521" s="142"/>
      <c r="IK521" s="142"/>
      <c r="IL521" s="142"/>
      <c r="IM521" s="142"/>
      <c r="IN521" s="142"/>
      <c r="IO521" s="142"/>
      <c r="IP521" s="142"/>
      <c r="IQ521" s="142"/>
      <c r="IR521" s="142"/>
      <c r="IS521" s="142"/>
      <c r="IT521" s="142"/>
      <c r="IU521" s="142"/>
      <c r="IV521" s="142"/>
      <c r="IW521" s="142"/>
      <c r="IX521" s="142"/>
      <c r="IY521" s="142"/>
      <c r="IZ521" s="142"/>
      <c r="JA521" s="142"/>
      <c r="JB521" s="142"/>
      <c r="JC521" s="142"/>
      <c r="JD521" s="142"/>
      <c r="JE521" s="142"/>
      <c r="JF521" s="142"/>
      <c r="JG521" s="142"/>
      <c r="JH521" s="142"/>
      <c r="JI521" s="142"/>
      <c r="JJ521" s="142"/>
      <c r="JK521" s="142"/>
      <c r="JL521" s="142"/>
      <c r="JM521" s="142"/>
      <c r="JN521" s="142"/>
      <c r="JO521" s="142"/>
      <c r="JP521" s="142"/>
      <c r="JQ521" s="142"/>
      <c r="JR521" s="142"/>
      <c r="JS521" s="142"/>
      <c r="JT521" s="142"/>
      <c r="JU521" s="142"/>
      <c r="JV521" s="142"/>
      <c r="JW521" s="142"/>
      <c r="JX521" s="142"/>
      <c r="JY521" s="142"/>
      <c r="JZ521" s="142"/>
      <c r="KA521" s="142"/>
      <c r="KB521" s="142"/>
      <c r="KC521" s="142"/>
      <c r="KD521" s="142"/>
      <c r="KE521" s="142"/>
      <c r="KF521" s="142"/>
      <c r="KG521" s="142"/>
      <c r="KH521" s="142"/>
      <c r="KI521" s="142"/>
      <c r="KJ521" s="142"/>
      <c r="KK521" s="142"/>
      <c r="KL521" s="142"/>
      <c r="KM521" s="142"/>
      <c r="KN521" s="142"/>
      <c r="KO521" s="142"/>
      <c r="KP521" s="142"/>
      <c r="KQ521" s="142"/>
      <c r="KR521" s="142"/>
      <c r="KS521" s="142"/>
      <c r="KT521" s="142"/>
      <c r="KU521" s="142"/>
      <c r="KV521" s="142"/>
      <c r="KW521" s="142"/>
      <c r="KX521" s="142"/>
      <c r="KY521" s="142"/>
      <c r="KZ521" s="142"/>
      <c r="LA521" s="142"/>
      <c r="LB521" s="142"/>
      <c r="LC521" s="142"/>
      <c r="LD521" s="142"/>
      <c r="LE521" s="142"/>
      <c r="LF521" s="142"/>
      <c r="LG521" s="142"/>
      <c r="LH521" s="142"/>
      <c r="LI521" s="142"/>
      <c r="LJ521" s="142"/>
      <c r="LK521" s="142"/>
      <c r="LL521" s="142"/>
      <c r="LM521" s="142"/>
      <c r="LN521" s="142"/>
      <c r="LO521" s="142"/>
      <c r="LP521" s="142"/>
      <c r="LQ521" s="142"/>
      <c r="LR521" s="142"/>
      <c r="LS521" s="142"/>
      <c r="LT521" s="142"/>
      <c r="LU521" s="142"/>
      <c r="LV521" s="142"/>
      <c r="LW521" s="142"/>
      <c r="LX521" s="142"/>
      <c r="LY521" s="142"/>
      <c r="LZ521" s="142"/>
      <c r="MA521" s="142"/>
      <c r="MB521" s="142"/>
      <c r="MC521" s="142"/>
      <c r="MD521" s="142"/>
      <c r="ME521" s="142"/>
      <c r="MF521" s="142"/>
      <c r="MG521" s="142"/>
      <c r="MH521" s="142"/>
      <c r="MI521" s="142"/>
      <c r="MJ521" s="142"/>
      <c r="MK521" s="142"/>
      <c r="ML521" s="142"/>
      <c r="MM521" s="142"/>
      <c r="MN521" s="142"/>
      <c r="MO521" s="142"/>
      <c r="MP521" s="142"/>
      <c r="MQ521" s="142"/>
      <c r="MR521" s="142"/>
      <c r="MS521" s="142"/>
      <c r="MT521" s="142"/>
      <c r="MU521" s="142"/>
      <c r="MV521" s="142"/>
      <c r="MW521" s="142"/>
      <c r="MX521" s="142"/>
      <c r="MY521" s="142"/>
      <c r="MZ521" s="142"/>
      <c r="NA521" s="142"/>
      <c r="NB521" s="142"/>
      <c r="NC521" s="142"/>
      <c r="ND521" s="142"/>
      <c r="NE521" s="142"/>
      <c r="NF521" s="142"/>
      <c r="NG521" s="142"/>
      <c r="NH521" s="142"/>
      <c r="NI521" s="142"/>
      <c r="NJ521" s="142"/>
      <c r="NK521" s="142"/>
      <c r="NL521" s="142"/>
      <c r="NM521" s="142"/>
      <c r="NN521" s="142"/>
      <c r="NO521" s="142"/>
      <c r="NP521" s="142"/>
      <c r="NQ521" s="142"/>
      <c r="NR521" s="142"/>
      <c r="NS521" s="142"/>
      <c r="NT521" s="142"/>
      <c r="NU521" s="142"/>
      <c r="NV521" s="142"/>
      <c r="NW521" s="142"/>
      <c r="NX521" s="142"/>
      <c r="NY521" s="142"/>
      <c r="NZ521" s="142"/>
      <c r="OA521" s="142"/>
      <c r="OB521" s="142"/>
      <c r="OC521" s="142"/>
      <c r="OD521" s="142"/>
      <c r="OE521" s="142"/>
      <c r="OF521" s="142"/>
      <c r="OG521" s="142"/>
      <c r="OH521" s="142"/>
      <c r="OI521" s="142"/>
      <c r="OJ521" s="142"/>
      <c r="OK521" s="142"/>
      <c r="OL521" s="142"/>
      <c r="OM521" s="142"/>
      <c r="ON521" s="142"/>
      <c r="OO521" s="142"/>
      <c r="OP521" s="142"/>
      <c r="OQ521" s="142"/>
      <c r="OR521" s="142"/>
      <c r="OS521" s="142"/>
      <c r="OT521" s="142"/>
      <c r="OU521" s="142"/>
      <c r="OV521" s="142"/>
      <c r="OW521" s="142"/>
      <c r="OX521" s="142"/>
      <c r="OY521" s="142"/>
      <c r="OZ521" s="142"/>
      <c r="PA521" s="142"/>
      <c r="PB521" s="142"/>
      <c r="PC521" s="142"/>
      <c r="PD521" s="142"/>
      <c r="PE521" s="142"/>
      <c r="PF521" s="142"/>
      <c r="PG521" s="142"/>
      <c r="PH521" s="142"/>
      <c r="PI521" s="142"/>
      <c r="PJ521" s="142"/>
      <c r="PK521" s="142"/>
      <c r="PL521" s="142"/>
      <c r="PM521" s="142"/>
      <c r="PN521" s="142"/>
      <c r="PO521" s="142"/>
      <c r="PP521" s="142"/>
      <c r="PQ521" s="142"/>
      <c r="PR521" s="142"/>
      <c r="PS521" s="142"/>
      <c r="PT521" s="142"/>
      <c r="PU521" s="142"/>
      <c r="PV521" s="142"/>
      <c r="PW521" s="142"/>
      <c r="PX521" s="142"/>
      <c r="PY521" s="142"/>
      <c r="PZ521" s="142"/>
      <c r="QA521" s="142"/>
      <c r="QB521" s="142"/>
      <c r="QC521" s="142"/>
      <c r="QD521" s="142"/>
      <c r="QE521" s="142"/>
      <c r="QF521" s="142"/>
      <c r="QG521" s="142"/>
      <c r="QH521" s="142"/>
      <c r="QI521" s="142"/>
      <c r="QJ521" s="142"/>
      <c r="QK521" s="142"/>
      <c r="QL521" s="142"/>
      <c r="QM521" s="142"/>
      <c r="QN521" s="142"/>
      <c r="QO521" s="142"/>
      <c r="QP521" s="142"/>
      <c r="QQ521" s="142"/>
      <c r="QR521" s="142"/>
      <c r="QS521" s="142"/>
      <c r="QT521" s="142"/>
      <c r="QU521" s="142"/>
      <c r="QV521" s="142"/>
      <c r="QW521" s="142"/>
      <c r="QX521" s="142"/>
      <c r="QY521" s="142"/>
      <c r="QZ521" s="142"/>
      <c r="RA521" s="142"/>
      <c r="RB521" s="142"/>
      <c r="RC521" s="142"/>
      <c r="RD521" s="142"/>
      <c r="RE521" s="142"/>
      <c r="RF521" s="142"/>
      <c r="RG521" s="142"/>
      <c r="RH521" s="142"/>
      <c r="RI521" s="142"/>
      <c r="RJ521" s="142"/>
      <c r="RK521" s="142"/>
      <c r="RL521" s="142"/>
      <c r="RM521" s="142"/>
      <c r="RN521" s="142"/>
      <c r="RO521" s="142"/>
      <c r="RP521" s="142"/>
      <c r="RQ521" s="142"/>
      <c r="RR521" s="142"/>
      <c r="RS521" s="142"/>
      <c r="RT521" s="142"/>
      <c r="RU521" s="142"/>
      <c r="RV521" s="142"/>
      <c r="RW521" s="142"/>
      <c r="RX521" s="142"/>
      <c r="RY521" s="142"/>
      <c r="RZ521" s="142"/>
      <c r="SA521" s="142"/>
      <c r="SB521" s="142"/>
      <c r="SC521" s="142"/>
      <c r="SD521" s="142"/>
      <c r="SE521" s="142"/>
      <c r="SF521" s="142"/>
      <c r="SG521" s="142"/>
      <c r="SH521" s="142"/>
      <c r="SI521" s="142"/>
      <c r="SJ521" s="142"/>
      <c r="SK521" s="142"/>
      <c r="SL521" s="142"/>
      <c r="SM521" s="142"/>
      <c r="SN521" s="142"/>
      <c r="SO521" s="142"/>
      <c r="SP521" s="142"/>
      <c r="SQ521" s="142"/>
      <c r="SR521" s="142"/>
      <c r="SS521" s="142"/>
      <c r="ST521" s="142"/>
      <c r="SU521" s="142"/>
      <c r="SV521" s="142"/>
      <c r="SW521" s="142"/>
      <c r="SX521" s="142"/>
      <c r="SY521" s="142"/>
      <c r="SZ521" s="142"/>
      <c r="TA521" s="142"/>
      <c r="TB521" s="142"/>
      <c r="TC521" s="142"/>
      <c r="TD521" s="142"/>
      <c r="TE521" s="142"/>
      <c r="TF521" s="142"/>
      <c r="TG521" s="142"/>
      <c r="TH521" s="142"/>
      <c r="TI521" s="142"/>
      <c r="TJ521" s="142"/>
      <c r="TK521" s="142"/>
      <c r="TL521" s="142"/>
      <c r="TM521" s="142"/>
      <c r="TN521" s="142"/>
      <c r="TO521" s="142"/>
      <c r="TP521" s="142"/>
      <c r="TQ521" s="142"/>
      <c r="TR521" s="142"/>
      <c r="TS521" s="142"/>
      <c r="TT521" s="142"/>
      <c r="TU521" s="142"/>
      <c r="TV521" s="142"/>
      <c r="TW521" s="142"/>
      <c r="TX521" s="142"/>
      <c r="TY521" s="142"/>
      <c r="TZ521" s="142"/>
      <c r="UA521" s="142"/>
      <c r="UB521" s="142"/>
      <c r="UC521" s="142"/>
      <c r="UD521" s="142"/>
      <c r="UE521" s="142"/>
      <c r="UF521" s="142"/>
      <c r="UG521" s="142"/>
      <c r="UH521" s="142"/>
      <c r="UI521" s="142"/>
      <c r="UJ521" s="142"/>
      <c r="UK521" s="142"/>
      <c r="UL521" s="142"/>
      <c r="UM521" s="142"/>
      <c r="UN521" s="142"/>
      <c r="UO521" s="142"/>
      <c r="UP521" s="142"/>
      <c r="UQ521" s="142"/>
      <c r="UR521" s="142"/>
      <c r="US521" s="142"/>
      <c r="UT521" s="142"/>
      <c r="UU521" s="142"/>
      <c r="UV521" s="142"/>
      <c r="UW521" s="142"/>
      <c r="UX521" s="142"/>
      <c r="UY521" s="142"/>
      <c r="UZ521" s="142"/>
      <c r="VA521" s="142"/>
      <c r="VB521" s="142"/>
      <c r="VC521" s="142"/>
      <c r="VD521" s="142"/>
      <c r="VE521" s="142"/>
      <c r="VF521" s="142"/>
      <c r="VG521" s="142"/>
      <c r="VH521" s="142"/>
      <c r="VI521" s="142"/>
      <c r="VJ521" s="142"/>
      <c r="VK521" s="142"/>
      <c r="VL521" s="142"/>
      <c r="VM521" s="142"/>
      <c r="VN521" s="142"/>
      <c r="VO521" s="142"/>
      <c r="VP521" s="142"/>
      <c r="VQ521" s="142"/>
      <c r="VR521" s="142"/>
      <c r="VS521" s="142"/>
      <c r="VT521" s="142"/>
      <c r="VU521" s="142"/>
      <c r="VV521" s="142"/>
      <c r="VW521" s="142"/>
      <c r="VX521" s="142"/>
      <c r="VY521" s="142"/>
      <c r="VZ521" s="142"/>
      <c r="WA521" s="142"/>
      <c r="WB521" s="142"/>
      <c r="WC521" s="142"/>
      <c r="WD521" s="142"/>
      <c r="WE521" s="142"/>
      <c r="WF521" s="142"/>
      <c r="WG521" s="142"/>
      <c r="WH521" s="142"/>
      <c r="WI521" s="142"/>
      <c r="WJ521" s="142"/>
      <c r="WK521" s="142"/>
      <c r="WL521" s="142"/>
      <c r="WM521" s="142"/>
      <c r="WN521" s="142"/>
      <c r="WO521" s="142"/>
      <c r="WP521" s="142"/>
      <c r="WQ521" s="142"/>
      <c r="WR521" s="142"/>
      <c r="WS521" s="142"/>
      <c r="WT521" s="142"/>
      <c r="WU521" s="142"/>
      <c r="WV521" s="142"/>
      <c r="WW521" s="142"/>
      <c r="WX521" s="142"/>
      <c r="WY521" s="142"/>
      <c r="WZ521" s="142"/>
      <c r="XA521" s="142"/>
      <c r="XB521" s="142"/>
      <c r="XC521" s="142"/>
      <c r="XD521" s="142"/>
      <c r="XE521" s="142"/>
      <c r="XF521" s="142"/>
      <c r="XG521" s="142"/>
      <c r="XH521" s="142"/>
      <c r="XI521" s="142"/>
      <c r="XJ521" s="142"/>
      <c r="XK521" s="142"/>
      <c r="XL521" s="142"/>
      <c r="XM521" s="142"/>
      <c r="XN521" s="142"/>
      <c r="XO521" s="142"/>
      <c r="XP521" s="142"/>
      <c r="XQ521" s="142"/>
      <c r="XR521" s="142"/>
      <c r="XS521" s="142"/>
      <c r="XT521" s="142"/>
      <c r="XU521" s="142"/>
      <c r="XV521" s="142"/>
      <c r="XW521" s="142"/>
      <c r="XX521" s="142"/>
      <c r="XY521" s="142"/>
      <c r="XZ521" s="142"/>
      <c r="YA521" s="142"/>
      <c r="YB521" s="142"/>
      <c r="YC521" s="142"/>
      <c r="YD521" s="142"/>
      <c r="YE521" s="142"/>
      <c r="YF521" s="142"/>
      <c r="YG521" s="142"/>
      <c r="YH521" s="142"/>
      <c r="YI521" s="142"/>
      <c r="YJ521" s="142"/>
      <c r="YK521" s="142"/>
      <c r="YL521" s="142"/>
      <c r="YM521" s="142"/>
      <c r="YN521" s="142"/>
      <c r="YO521" s="142"/>
      <c r="YP521" s="142"/>
      <c r="YQ521" s="142"/>
      <c r="YR521" s="142"/>
      <c r="YS521" s="142"/>
      <c r="YT521" s="142"/>
      <c r="YU521" s="142"/>
      <c r="YV521" s="142"/>
      <c r="YW521" s="142"/>
      <c r="YX521" s="142"/>
      <c r="YY521" s="142"/>
      <c r="YZ521" s="142"/>
      <c r="ZA521" s="142"/>
      <c r="ZB521" s="142"/>
      <c r="ZC521" s="142"/>
      <c r="ZD521" s="142"/>
      <c r="ZE521" s="142"/>
      <c r="ZF521" s="142"/>
      <c r="ZG521" s="142"/>
      <c r="ZH521" s="142"/>
      <c r="ZI521" s="142"/>
      <c r="ZJ521" s="142"/>
      <c r="ZK521" s="142"/>
      <c r="ZL521" s="142"/>
      <c r="ZM521" s="142"/>
      <c r="ZN521" s="142"/>
      <c r="ZO521" s="142"/>
      <c r="ZP521" s="142"/>
      <c r="ZQ521" s="142"/>
      <c r="ZR521" s="142"/>
      <c r="ZS521" s="142"/>
      <c r="ZT521" s="142"/>
      <c r="ZU521" s="142"/>
      <c r="ZV521" s="142"/>
      <c r="ZW521" s="142"/>
      <c r="ZX521" s="142"/>
      <c r="ZY521" s="142"/>
      <c r="ZZ521" s="142"/>
      <c r="AAA521" s="142"/>
      <c r="AAB521" s="142"/>
      <c r="AAC521" s="142"/>
      <c r="AAD521" s="142"/>
      <c r="AAE521" s="142"/>
      <c r="AAF521" s="142"/>
      <c r="AAG521" s="142"/>
      <c r="AAH521" s="142"/>
      <c r="AAI521" s="142"/>
      <c r="AAJ521" s="142"/>
      <c r="AAK521" s="142"/>
      <c r="AAL521" s="142"/>
      <c r="AAM521" s="142"/>
      <c r="AAN521" s="142"/>
      <c r="AAO521" s="142"/>
      <c r="AAP521" s="142"/>
      <c r="AAQ521" s="142"/>
      <c r="AAR521" s="142"/>
      <c r="AAS521" s="142"/>
      <c r="AAT521" s="142"/>
      <c r="AAU521" s="142"/>
      <c r="AAV521" s="142"/>
      <c r="AAW521" s="142"/>
      <c r="AAX521" s="142"/>
      <c r="AAY521" s="142"/>
      <c r="AAZ521" s="142"/>
      <c r="ABA521" s="142"/>
      <c r="ABB521" s="142"/>
      <c r="ABC521" s="142"/>
      <c r="ABD521" s="142"/>
      <c r="ABE521" s="142"/>
      <c r="ABF521" s="142"/>
      <c r="ABG521" s="142"/>
      <c r="ABH521" s="142"/>
      <c r="ABI521" s="142"/>
      <c r="ABJ521" s="142"/>
      <c r="ABK521" s="142"/>
      <c r="ABL521" s="142"/>
      <c r="ABM521" s="142"/>
      <c r="ABN521" s="142"/>
      <c r="ABO521" s="142"/>
      <c r="ABP521" s="142"/>
      <c r="ABQ521" s="142"/>
      <c r="ABR521" s="142"/>
      <c r="ABS521" s="142"/>
      <c r="ABT521" s="142"/>
      <c r="ABU521" s="142"/>
      <c r="ABV521" s="142"/>
      <c r="ABW521" s="142"/>
      <c r="ABX521" s="142"/>
      <c r="ABY521" s="142"/>
      <c r="ABZ521" s="142"/>
      <c r="ACA521" s="142"/>
      <c r="ACB521" s="142"/>
      <c r="ACC521" s="142"/>
      <c r="ACD521" s="142"/>
      <c r="ACE521" s="142"/>
      <c r="ACF521" s="142"/>
      <c r="ACG521" s="142"/>
      <c r="ACH521" s="142"/>
      <c r="ACI521" s="142"/>
      <c r="ACJ521" s="142"/>
      <c r="ACK521" s="142"/>
      <c r="ACL521" s="142"/>
      <c r="ACM521" s="142"/>
      <c r="ACN521" s="142"/>
      <c r="ACO521" s="142"/>
      <c r="ACP521" s="142"/>
      <c r="ACQ521" s="142"/>
      <c r="ACR521" s="142"/>
      <c r="ACS521" s="142"/>
      <c r="ACT521" s="142"/>
      <c r="ACU521" s="142"/>
      <c r="ACV521" s="142"/>
      <c r="ACW521" s="142"/>
      <c r="ACX521" s="142"/>
      <c r="ACY521" s="142"/>
      <c r="ACZ521" s="142"/>
      <c r="ADA521" s="142"/>
      <c r="ADB521" s="142"/>
      <c r="ADC521" s="142"/>
      <c r="ADD521" s="142"/>
      <c r="ADE521" s="142"/>
      <c r="ADF521" s="142"/>
      <c r="ADG521" s="142"/>
      <c r="ADH521" s="142"/>
      <c r="ADI521" s="142"/>
      <c r="ADJ521" s="142"/>
      <c r="ADK521" s="142"/>
      <c r="ADL521" s="142"/>
      <c r="ADM521" s="142"/>
      <c r="ADN521" s="142"/>
      <c r="ADO521" s="142"/>
      <c r="ADP521" s="142"/>
      <c r="ADQ521" s="142"/>
      <c r="ADR521" s="142"/>
      <c r="ADS521" s="142"/>
      <c r="ADT521" s="142"/>
      <c r="ADU521" s="142"/>
      <c r="ADV521" s="142"/>
      <c r="ADW521" s="142"/>
      <c r="ADX521" s="142"/>
      <c r="ADY521" s="142"/>
      <c r="ADZ521" s="142"/>
      <c r="AEA521" s="142"/>
      <c r="AEB521" s="142"/>
      <c r="AEC521" s="142"/>
      <c r="AED521" s="142"/>
      <c r="AEE521" s="142"/>
      <c r="AEF521" s="142"/>
      <c r="AEG521" s="142"/>
      <c r="AEH521" s="142"/>
      <c r="AEI521" s="142"/>
      <c r="AEJ521" s="142"/>
      <c r="AEK521" s="142"/>
      <c r="AEL521" s="142"/>
      <c r="AEM521" s="142"/>
      <c r="AEN521" s="142"/>
      <c r="AEO521" s="142"/>
      <c r="AEP521" s="142"/>
      <c r="AEQ521" s="142"/>
      <c r="AER521" s="142"/>
      <c r="AES521" s="142"/>
      <c r="AET521" s="142"/>
      <c r="AEU521" s="142"/>
      <c r="AEV521" s="142"/>
      <c r="AEW521" s="142"/>
      <c r="AEX521" s="142"/>
      <c r="AEY521" s="142"/>
      <c r="AEZ521" s="142"/>
      <c r="AFA521" s="142"/>
      <c r="AFB521" s="142"/>
      <c r="AFC521" s="142"/>
      <c r="AFD521" s="142"/>
      <c r="AFE521" s="142"/>
      <c r="AFF521" s="142"/>
      <c r="AFG521" s="142"/>
      <c r="AFH521" s="142"/>
      <c r="AFI521" s="142"/>
      <c r="AFJ521" s="142"/>
      <c r="AFK521" s="142"/>
      <c r="AFL521" s="142"/>
      <c r="AFM521" s="142"/>
      <c r="AFN521" s="142"/>
      <c r="AFO521" s="142"/>
      <c r="AFP521" s="142"/>
      <c r="AFQ521" s="142"/>
      <c r="AFR521" s="142"/>
      <c r="AFS521" s="142"/>
      <c r="AFT521" s="142"/>
      <c r="AFU521" s="142"/>
      <c r="AFV521" s="142"/>
      <c r="AFW521" s="142"/>
      <c r="AFX521" s="142"/>
      <c r="AFY521" s="142"/>
      <c r="AFZ521" s="142"/>
      <c r="AGA521" s="142"/>
      <c r="AGB521" s="142"/>
      <c r="AGC521" s="142"/>
      <c r="AGD521" s="142"/>
      <c r="AGE521" s="142"/>
      <c r="AGF521" s="142"/>
      <c r="AGG521" s="142"/>
      <c r="AGH521" s="142"/>
      <c r="AGI521" s="142"/>
      <c r="AGJ521" s="142"/>
      <c r="AGK521" s="142"/>
      <c r="AGL521" s="142"/>
      <c r="AGM521" s="142"/>
      <c r="AGN521" s="142"/>
      <c r="AGO521" s="142"/>
      <c r="AGP521" s="142"/>
      <c r="AGQ521" s="142"/>
      <c r="AGR521" s="142"/>
      <c r="AGS521" s="142"/>
      <c r="AGT521" s="142"/>
      <c r="AGU521" s="142"/>
      <c r="AGV521" s="142"/>
      <c r="AGW521" s="142"/>
      <c r="AGX521" s="142"/>
      <c r="AGY521" s="142"/>
      <c r="AGZ521" s="142"/>
      <c r="AHA521" s="142"/>
      <c r="AHB521" s="142"/>
      <c r="AHC521" s="142"/>
      <c r="AHD521" s="142"/>
      <c r="AHE521" s="142"/>
      <c r="AHF521" s="142"/>
      <c r="AHG521" s="142"/>
      <c r="AHH521" s="142"/>
      <c r="AHI521" s="142"/>
      <c r="AHJ521" s="142"/>
      <c r="AHK521" s="142"/>
      <c r="AHL521" s="142"/>
      <c r="AHM521" s="142"/>
      <c r="AHN521" s="142"/>
      <c r="AHO521" s="142"/>
      <c r="AHP521" s="142"/>
      <c r="AHQ521" s="142"/>
      <c r="AHR521" s="142"/>
      <c r="AHS521" s="142"/>
      <c r="AHT521" s="142"/>
      <c r="AHU521" s="142"/>
      <c r="AHV521" s="142"/>
      <c r="AHW521" s="142"/>
      <c r="AHX521" s="142"/>
      <c r="AHY521" s="142"/>
      <c r="AHZ521" s="142"/>
      <c r="AIA521" s="142"/>
      <c r="AIB521" s="142"/>
      <c r="AIC521" s="142"/>
      <c r="AID521" s="142"/>
      <c r="AIE521" s="142"/>
      <c r="AIF521" s="142"/>
      <c r="AIG521" s="142"/>
      <c r="AIH521" s="142"/>
      <c r="AII521" s="142"/>
      <c r="AIJ521" s="142"/>
      <c r="AIK521" s="142"/>
      <c r="AIL521" s="142"/>
      <c r="AIM521" s="142"/>
      <c r="AIN521" s="142"/>
      <c r="AIO521" s="142"/>
      <c r="AIP521" s="142"/>
      <c r="AIQ521" s="142"/>
      <c r="AIR521" s="142"/>
      <c r="AIS521" s="142"/>
      <c r="AIT521" s="142"/>
      <c r="AIU521" s="142"/>
      <c r="AIV521" s="142"/>
      <c r="AIW521" s="142"/>
      <c r="AIX521" s="142"/>
      <c r="AIY521" s="142"/>
      <c r="AIZ521" s="142"/>
      <c r="AJA521" s="142"/>
      <c r="AJB521" s="142"/>
      <c r="AJC521" s="142"/>
      <c r="AJD521" s="142"/>
      <c r="AJE521" s="142"/>
      <c r="AJF521" s="142"/>
      <c r="AJG521" s="142"/>
      <c r="AJH521" s="142"/>
      <c r="AJI521" s="142"/>
      <c r="AJJ521" s="142"/>
      <c r="AJK521" s="142"/>
      <c r="AJL521" s="142"/>
      <c r="AJM521" s="142"/>
      <c r="AJN521" s="142"/>
      <c r="AJO521" s="142"/>
      <c r="AJP521" s="142"/>
      <c r="AJQ521" s="142"/>
      <c r="AJR521" s="142"/>
      <c r="AJS521" s="142"/>
      <c r="AJT521" s="142"/>
      <c r="AJU521" s="142"/>
      <c r="AJV521" s="142"/>
      <c r="AJW521" s="142"/>
      <c r="AJX521" s="142"/>
      <c r="AJY521" s="142"/>
      <c r="AJZ521" s="142"/>
      <c r="AKA521" s="142"/>
      <c r="AKB521" s="142"/>
      <c r="AKC521" s="142"/>
      <c r="AKD521" s="142"/>
      <c r="AKE521" s="142"/>
      <c r="AKF521" s="142"/>
      <c r="AKG521" s="142"/>
      <c r="AKH521" s="142"/>
      <c r="AKI521" s="142"/>
      <c r="AKJ521" s="142"/>
      <c r="AKK521" s="142"/>
      <c r="AKL521" s="142"/>
      <c r="AKM521" s="142"/>
      <c r="AKN521" s="142"/>
      <c r="AKO521" s="142"/>
      <c r="AKP521" s="142"/>
      <c r="AKQ521" s="142"/>
      <c r="AKR521" s="142"/>
      <c r="AKS521" s="142"/>
      <c r="AKT521" s="142"/>
      <c r="AKU521" s="142"/>
      <c r="AKV521" s="142"/>
      <c r="AKW521" s="142"/>
      <c r="AKX521" s="142"/>
      <c r="AKY521" s="142"/>
      <c r="AKZ521" s="142"/>
      <c r="ALA521" s="142"/>
      <c r="ALB521" s="142"/>
      <c r="ALC521" s="142"/>
      <c r="ALD521" s="142"/>
      <c r="ALE521" s="142"/>
      <c r="ALF521" s="142"/>
      <c r="ALG521" s="142"/>
      <c r="ALH521" s="142"/>
      <c r="ALI521" s="142"/>
      <c r="ALJ521" s="142"/>
      <c r="ALK521" s="142"/>
      <c r="ALL521" s="142"/>
      <c r="ALM521" s="142"/>
      <c r="ALN521" s="142"/>
      <c r="ALO521" s="142"/>
      <c r="ALP521" s="142"/>
      <c r="ALQ521" s="142"/>
      <c r="ALR521" s="142"/>
      <c r="ALS521" s="142"/>
      <c r="ALT521" s="142"/>
      <c r="ALU521" s="142"/>
      <c r="ALV521" s="142"/>
      <c r="ALW521" s="142"/>
      <c r="ALX521" s="142"/>
      <c r="ALY521" s="142"/>
      <c r="ALZ521" s="142"/>
      <c r="AMA521" s="142"/>
      <c r="AMB521" s="142"/>
      <c r="AMC521" s="142"/>
      <c r="AMD521" s="142"/>
      <c r="AME521" s="142"/>
      <c r="AMF521" s="142"/>
      <c r="AMG521" s="142"/>
      <c r="AMH521" s="142"/>
      <c r="AMI521" s="142"/>
    </row>
    <row r="522" spans="1:1023" s="176" customFormat="1" ht="12" customHeight="1" x14ac:dyDescent="0.2">
      <c r="A522" s="447"/>
      <c r="B522" s="459"/>
      <c r="C522" s="440" t="s">
        <v>521</v>
      </c>
      <c r="D522" s="441"/>
      <c r="E522" s="441"/>
      <c r="F522" s="441"/>
      <c r="G522" s="441"/>
      <c r="H522" s="4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  <c r="CH522" s="142"/>
      <c r="CI522" s="142"/>
      <c r="CJ522" s="142"/>
      <c r="CK522" s="142"/>
      <c r="CL522" s="142"/>
      <c r="CM522" s="142"/>
      <c r="CN522" s="142"/>
      <c r="CO522" s="142"/>
      <c r="CP522" s="142"/>
      <c r="CQ522" s="142"/>
      <c r="CR522" s="142"/>
      <c r="CS522" s="142"/>
      <c r="CT522" s="142"/>
      <c r="CU522" s="142"/>
      <c r="CV522" s="142"/>
      <c r="CW522" s="142"/>
      <c r="CX522" s="142"/>
      <c r="CY522" s="142"/>
      <c r="CZ522" s="142"/>
      <c r="DA522" s="142"/>
      <c r="DB522" s="142"/>
      <c r="DC522" s="142"/>
      <c r="DD522" s="142"/>
      <c r="DE522" s="142"/>
      <c r="DF522" s="142"/>
      <c r="DG522" s="142"/>
      <c r="DH522" s="142"/>
      <c r="DI522" s="142"/>
      <c r="DJ522" s="142"/>
      <c r="DK522" s="142"/>
      <c r="DL522" s="142"/>
      <c r="DM522" s="142"/>
      <c r="DN522" s="142"/>
      <c r="DO522" s="142"/>
      <c r="DP522" s="142"/>
      <c r="DQ522" s="142"/>
      <c r="DR522" s="142"/>
      <c r="DS522" s="142"/>
      <c r="DT522" s="142"/>
      <c r="DU522" s="142"/>
      <c r="DV522" s="142"/>
      <c r="DW522" s="142"/>
      <c r="DX522" s="142"/>
      <c r="DY522" s="142"/>
      <c r="DZ522" s="142"/>
      <c r="EA522" s="142"/>
      <c r="EB522" s="142"/>
      <c r="EC522" s="142"/>
      <c r="ED522" s="142"/>
      <c r="EE522" s="142"/>
      <c r="EF522" s="142"/>
      <c r="EG522" s="142"/>
      <c r="EH522" s="142"/>
      <c r="EI522" s="142"/>
      <c r="EJ522" s="142"/>
      <c r="EK522" s="142"/>
      <c r="EL522" s="142"/>
      <c r="EM522" s="142"/>
      <c r="EN522" s="142"/>
      <c r="EO522" s="142"/>
      <c r="EP522" s="142"/>
      <c r="EQ522" s="142"/>
      <c r="ER522" s="142"/>
      <c r="ES522" s="142"/>
      <c r="ET522" s="142"/>
      <c r="EU522" s="142"/>
      <c r="EV522" s="142"/>
      <c r="EW522" s="142"/>
      <c r="EX522" s="142"/>
      <c r="EY522" s="142"/>
      <c r="EZ522" s="142"/>
      <c r="FA522" s="142"/>
      <c r="FB522" s="142"/>
      <c r="FC522" s="142"/>
      <c r="FD522" s="142"/>
      <c r="FE522" s="142"/>
      <c r="FF522" s="142"/>
      <c r="FG522" s="142"/>
      <c r="FH522" s="142"/>
      <c r="FI522" s="142"/>
      <c r="FJ522" s="142"/>
      <c r="FK522" s="142"/>
      <c r="FL522" s="142"/>
      <c r="FM522" s="142"/>
      <c r="FN522" s="142"/>
      <c r="FO522" s="142"/>
      <c r="FP522" s="142"/>
      <c r="FQ522" s="142"/>
      <c r="FR522" s="142"/>
      <c r="FS522" s="142"/>
      <c r="FT522" s="142"/>
      <c r="FU522" s="142"/>
      <c r="FV522" s="142"/>
      <c r="FW522" s="142"/>
      <c r="FX522" s="142"/>
      <c r="FY522" s="142"/>
      <c r="FZ522" s="142"/>
      <c r="GA522" s="142"/>
      <c r="GB522" s="142"/>
      <c r="GC522" s="142"/>
      <c r="GD522" s="142"/>
      <c r="GE522" s="142"/>
      <c r="GF522" s="142"/>
      <c r="GG522" s="142"/>
      <c r="GH522" s="142"/>
      <c r="GI522" s="142"/>
      <c r="GJ522" s="142"/>
      <c r="GK522" s="142"/>
      <c r="GL522" s="142"/>
      <c r="GM522" s="142"/>
      <c r="GN522" s="142"/>
      <c r="GO522" s="142"/>
      <c r="GP522" s="142"/>
      <c r="GQ522" s="142"/>
      <c r="GR522" s="142"/>
      <c r="GS522" s="142"/>
      <c r="GT522" s="142"/>
      <c r="GU522" s="142"/>
      <c r="GV522" s="142"/>
      <c r="GW522" s="142"/>
      <c r="GX522" s="142"/>
      <c r="GY522" s="142"/>
      <c r="GZ522" s="142"/>
      <c r="HA522" s="142"/>
      <c r="HB522" s="142"/>
      <c r="HC522" s="142"/>
      <c r="HD522" s="142"/>
      <c r="HE522" s="142"/>
      <c r="HF522" s="142"/>
      <c r="HG522" s="142"/>
      <c r="HH522" s="142"/>
      <c r="HI522" s="142"/>
      <c r="HJ522" s="142"/>
      <c r="HK522" s="142"/>
      <c r="HL522" s="142"/>
      <c r="HM522" s="142"/>
      <c r="HN522" s="142"/>
      <c r="HO522" s="142"/>
      <c r="HP522" s="142"/>
      <c r="HQ522" s="142"/>
      <c r="HR522" s="142"/>
      <c r="HS522" s="142"/>
      <c r="HT522" s="142"/>
      <c r="HU522" s="142"/>
      <c r="HV522" s="142"/>
      <c r="HW522" s="142"/>
      <c r="HX522" s="142"/>
      <c r="HY522" s="142"/>
      <c r="HZ522" s="142"/>
      <c r="IA522" s="142"/>
      <c r="IB522" s="142"/>
      <c r="IC522" s="142"/>
      <c r="ID522" s="142"/>
      <c r="IE522" s="142"/>
      <c r="IF522" s="142"/>
      <c r="IG522" s="142"/>
      <c r="IH522" s="142"/>
      <c r="II522" s="142"/>
      <c r="IJ522" s="142"/>
      <c r="IK522" s="142"/>
      <c r="IL522" s="142"/>
      <c r="IM522" s="142"/>
      <c r="IN522" s="142"/>
      <c r="IO522" s="142"/>
      <c r="IP522" s="142"/>
      <c r="IQ522" s="142"/>
      <c r="IR522" s="142"/>
      <c r="IS522" s="142"/>
      <c r="IT522" s="142"/>
      <c r="IU522" s="142"/>
      <c r="IV522" s="142"/>
      <c r="IW522" s="142"/>
      <c r="IX522" s="142"/>
      <c r="IY522" s="142"/>
      <c r="IZ522" s="142"/>
      <c r="JA522" s="142"/>
      <c r="JB522" s="142"/>
      <c r="JC522" s="142"/>
      <c r="JD522" s="142"/>
      <c r="JE522" s="142"/>
      <c r="JF522" s="142"/>
      <c r="JG522" s="142"/>
      <c r="JH522" s="142"/>
      <c r="JI522" s="142"/>
      <c r="JJ522" s="142"/>
      <c r="JK522" s="142"/>
      <c r="JL522" s="142"/>
      <c r="JM522" s="142"/>
      <c r="JN522" s="142"/>
      <c r="JO522" s="142"/>
      <c r="JP522" s="142"/>
      <c r="JQ522" s="142"/>
      <c r="JR522" s="142"/>
      <c r="JS522" s="142"/>
      <c r="JT522" s="142"/>
      <c r="JU522" s="142"/>
      <c r="JV522" s="142"/>
      <c r="JW522" s="142"/>
      <c r="JX522" s="142"/>
      <c r="JY522" s="142"/>
      <c r="JZ522" s="142"/>
      <c r="KA522" s="142"/>
      <c r="KB522" s="142"/>
      <c r="KC522" s="142"/>
      <c r="KD522" s="142"/>
      <c r="KE522" s="142"/>
      <c r="KF522" s="142"/>
      <c r="KG522" s="142"/>
      <c r="KH522" s="142"/>
      <c r="KI522" s="142"/>
      <c r="KJ522" s="142"/>
      <c r="KK522" s="142"/>
      <c r="KL522" s="142"/>
      <c r="KM522" s="142"/>
      <c r="KN522" s="142"/>
      <c r="KO522" s="142"/>
      <c r="KP522" s="142"/>
      <c r="KQ522" s="142"/>
      <c r="KR522" s="142"/>
      <c r="KS522" s="142"/>
      <c r="KT522" s="142"/>
      <c r="KU522" s="142"/>
      <c r="KV522" s="142"/>
      <c r="KW522" s="142"/>
      <c r="KX522" s="142"/>
      <c r="KY522" s="142"/>
      <c r="KZ522" s="142"/>
      <c r="LA522" s="142"/>
      <c r="LB522" s="142"/>
      <c r="LC522" s="142"/>
      <c r="LD522" s="142"/>
      <c r="LE522" s="142"/>
      <c r="LF522" s="142"/>
      <c r="LG522" s="142"/>
      <c r="LH522" s="142"/>
      <c r="LI522" s="142"/>
      <c r="LJ522" s="142"/>
      <c r="LK522" s="142"/>
      <c r="LL522" s="142"/>
      <c r="LM522" s="142"/>
      <c r="LN522" s="142"/>
      <c r="LO522" s="142"/>
      <c r="LP522" s="142"/>
      <c r="LQ522" s="142"/>
      <c r="LR522" s="142"/>
      <c r="LS522" s="142"/>
      <c r="LT522" s="142"/>
      <c r="LU522" s="142"/>
      <c r="LV522" s="142"/>
      <c r="LW522" s="142"/>
      <c r="LX522" s="142"/>
      <c r="LY522" s="142"/>
      <c r="LZ522" s="142"/>
      <c r="MA522" s="142"/>
      <c r="MB522" s="142"/>
      <c r="MC522" s="142"/>
      <c r="MD522" s="142"/>
      <c r="ME522" s="142"/>
      <c r="MF522" s="142"/>
      <c r="MG522" s="142"/>
      <c r="MH522" s="142"/>
      <c r="MI522" s="142"/>
      <c r="MJ522" s="142"/>
      <c r="MK522" s="142"/>
      <c r="ML522" s="142"/>
      <c r="MM522" s="142"/>
      <c r="MN522" s="142"/>
      <c r="MO522" s="142"/>
      <c r="MP522" s="142"/>
      <c r="MQ522" s="142"/>
      <c r="MR522" s="142"/>
      <c r="MS522" s="142"/>
      <c r="MT522" s="142"/>
      <c r="MU522" s="142"/>
      <c r="MV522" s="142"/>
      <c r="MW522" s="142"/>
      <c r="MX522" s="142"/>
      <c r="MY522" s="142"/>
      <c r="MZ522" s="142"/>
      <c r="NA522" s="142"/>
      <c r="NB522" s="142"/>
      <c r="NC522" s="142"/>
      <c r="ND522" s="142"/>
      <c r="NE522" s="142"/>
      <c r="NF522" s="142"/>
      <c r="NG522" s="142"/>
      <c r="NH522" s="142"/>
      <c r="NI522" s="142"/>
      <c r="NJ522" s="142"/>
      <c r="NK522" s="142"/>
      <c r="NL522" s="142"/>
      <c r="NM522" s="142"/>
      <c r="NN522" s="142"/>
      <c r="NO522" s="142"/>
      <c r="NP522" s="142"/>
      <c r="NQ522" s="142"/>
      <c r="NR522" s="142"/>
      <c r="NS522" s="142"/>
      <c r="NT522" s="142"/>
      <c r="NU522" s="142"/>
      <c r="NV522" s="142"/>
      <c r="NW522" s="142"/>
      <c r="NX522" s="142"/>
      <c r="NY522" s="142"/>
      <c r="NZ522" s="142"/>
      <c r="OA522" s="142"/>
      <c r="OB522" s="142"/>
      <c r="OC522" s="142"/>
      <c r="OD522" s="142"/>
      <c r="OE522" s="142"/>
      <c r="OF522" s="142"/>
      <c r="OG522" s="142"/>
      <c r="OH522" s="142"/>
      <c r="OI522" s="142"/>
      <c r="OJ522" s="142"/>
      <c r="OK522" s="142"/>
      <c r="OL522" s="142"/>
      <c r="OM522" s="142"/>
      <c r="ON522" s="142"/>
      <c r="OO522" s="142"/>
      <c r="OP522" s="142"/>
      <c r="OQ522" s="142"/>
      <c r="OR522" s="142"/>
      <c r="OS522" s="142"/>
      <c r="OT522" s="142"/>
      <c r="OU522" s="142"/>
      <c r="OV522" s="142"/>
      <c r="OW522" s="142"/>
      <c r="OX522" s="142"/>
      <c r="OY522" s="142"/>
      <c r="OZ522" s="142"/>
      <c r="PA522" s="142"/>
      <c r="PB522" s="142"/>
      <c r="PC522" s="142"/>
      <c r="PD522" s="142"/>
      <c r="PE522" s="142"/>
      <c r="PF522" s="142"/>
      <c r="PG522" s="142"/>
      <c r="PH522" s="142"/>
      <c r="PI522" s="142"/>
      <c r="PJ522" s="142"/>
      <c r="PK522" s="142"/>
      <c r="PL522" s="142"/>
      <c r="PM522" s="142"/>
      <c r="PN522" s="142"/>
      <c r="PO522" s="142"/>
      <c r="PP522" s="142"/>
      <c r="PQ522" s="142"/>
      <c r="PR522" s="142"/>
      <c r="PS522" s="142"/>
      <c r="PT522" s="142"/>
      <c r="PU522" s="142"/>
      <c r="PV522" s="142"/>
      <c r="PW522" s="142"/>
      <c r="PX522" s="142"/>
      <c r="PY522" s="142"/>
      <c r="PZ522" s="142"/>
      <c r="QA522" s="142"/>
      <c r="QB522" s="142"/>
      <c r="QC522" s="142"/>
      <c r="QD522" s="142"/>
      <c r="QE522" s="142"/>
      <c r="QF522" s="142"/>
      <c r="QG522" s="142"/>
      <c r="QH522" s="142"/>
      <c r="QI522" s="142"/>
      <c r="QJ522" s="142"/>
      <c r="QK522" s="142"/>
      <c r="QL522" s="142"/>
      <c r="QM522" s="142"/>
      <c r="QN522" s="142"/>
      <c r="QO522" s="142"/>
      <c r="QP522" s="142"/>
      <c r="QQ522" s="142"/>
      <c r="QR522" s="142"/>
      <c r="QS522" s="142"/>
      <c r="QT522" s="142"/>
      <c r="QU522" s="142"/>
      <c r="QV522" s="142"/>
      <c r="QW522" s="142"/>
      <c r="QX522" s="142"/>
      <c r="QY522" s="142"/>
      <c r="QZ522" s="142"/>
      <c r="RA522" s="142"/>
      <c r="RB522" s="142"/>
      <c r="RC522" s="142"/>
      <c r="RD522" s="142"/>
      <c r="RE522" s="142"/>
      <c r="RF522" s="142"/>
      <c r="RG522" s="142"/>
      <c r="RH522" s="142"/>
      <c r="RI522" s="142"/>
      <c r="RJ522" s="142"/>
      <c r="RK522" s="142"/>
      <c r="RL522" s="142"/>
      <c r="RM522" s="142"/>
      <c r="RN522" s="142"/>
      <c r="RO522" s="142"/>
      <c r="RP522" s="142"/>
      <c r="RQ522" s="142"/>
      <c r="RR522" s="142"/>
      <c r="RS522" s="142"/>
      <c r="RT522" s="142"/>
      <c r="RU522" s="142"/>
      <c r="RV522" s="142"/>
      <c r="RW522" s="142"/>
      <c r="RX522" s="142"/>
      <c r="RY522" s="142"/>
      <c r="RZ522" s="142"/>
      <c r="SA522" s="142"/>
      <c r="SB522" s="142"/>
      <c r="SC522" s="142"/>
      <c r="SD522" s="142"/>
      <c r="SE522" s="142"/>
      <c r="SF522" s="142"/>
      <c r="SG522" s="142"/>
      <c r="SH522" s="142"/>
      <c r="SI522" s="142"/>
      <c r="SJ522" s="142"/>
      <c r="SK522" s="142"/>
      <c r="SL522" s="142"/>
      <c r="SM522" s="142"/>
      <c r="SN522" s="142"/>
      <c r="SO522" s="142"/>
      <c r="SP522" s="142"/>
      <c r="SQ522" s="142"/>
      <c r="SR522" s="142"/>
      <c r="SS522" s="142"/>
      <c r="ST522" s="142"/>
      <c r="SU522" s="142"/>
      <c r="SV522" s="142"/>
      <c r="SW522" s="142"/>
      <c r="SX522" s="142"/>
      <c r="SY522" s="142"/>
      <c r="SZ522" s="142"/>
      <c r="TA522" s="142"/>
      <c r="TB522" s="142"/>
      <c r="TC522" s="142"/>
      <c r="TD522" s="142"/>
      <c r="TE522" s="142"/>
      <c r="TF522" s="142"/>
      <c r="TG522" s="142"/>
      <c r="TH522" s="142"/>
      <c r="TI522" s="142"/>
      <c r="TJ522" s="142"/>
      <c r="TK522" s="142"/>
      <c r="TL522" s="142"/>
      <c r="TM522" s="142"/>
      <c r="TN522" s="142"/>
      <c r="TO522" s="142"/>
      <c r="TP522" s="142"/>
      <c r="TQ522" s="142"/>
      <c r="TR522" s="142"/>
      <c r="TS522" s="142"/>
      <c r="TT522" s="142"/>
      <c r="TU522" s="142"/>
      <c r="TV522" s="142"/>
      <c r="TW522" s="142"/>
      <c r="TX522" s="142"/>
      <c r="TY522" s="142"/>
      <c r="TZ522" s="142"/>
      <c r="UA522" s="142"/>
      <c r="UB522" s="142"/>
      <c r="UC522" s="142"/>
      <c r="UD522" s="142"/>
      <c r="UE522" s="142"/>
      <c r="UF522" s="142"/>
      <c r="UG522" s="142"/>
      <c r="UH522" s="142"/>
      <c r="UI522" s="142"/>
      <c r="UJ522" s="142"/>
      <c r="UK522" s="142"/>
      <c r="UL522" s="142"/>
      <c r="UM522" s="142"/>
      <c r="UN522" s="142"/>
      <c r="UO522" s="142"/>
      <c r="UP522" s="142"/>
      <c r="UQ522" s="142"/>
      <c r="UR522" s="142"/>
      <c r="US522" s="142"/>
      <c r="UT522" s="142"/>
      <c r="UU522" s="142"/>
      <c r="UV522" s="142"/>
      <c r="UW522" s="142"/>
      <c r="UX522" s="142"/>
      <c r="UY522" s="142"/>
      <c r="UZ522" s="142"/>
      <c r="VA522" s="142"/>
      <c r="VB522" s="142"/>
      <c r="VC522" s="142"/>
      <c r="VD522" s="142"/>
      <c r="VE522" s="142"/>
      <c r="VF522" s="142"/>
      <c r="VG522" s="142"/>
      <c r="VH522" s="142"/>
      <c r="VI522" s="142"/>
      <c r="VJ522" s="142"/>
      <c r="VK522" s="142"/>
      <c r="VL522" s="142"/>
      <c r="VM522" s="142"/>
      <c r="VN522" s="142"/>
      <c r="VO522" s="142"/>
      <c r="VP522" s="142"/>
      <c r="VQ522" s="142"/>
      <c r="VR522" s="142"/>
      <c r="VS522" s="142"/>
      <c r="VT522" s="142"/>
      <c r="VU522" s="142"/>
      <c r="VV522" s="142"/>
      <c r="VW522" s="142"/>
      <c r="VX522" s="142"/>
      <c r="VY522" s="142"/>
      <c r="VZ522" s="142"/>
      <c r="WA522" s="142"/>
      <c r="WB522" s="142"/>
      <c r="WC522" s="142"/>
      <c r="WD522" s="142"/>
      <c r="WE522" s="142"/>
      <c r="WF522" s="142"/>
      <c r="WG522" s="142"/>
      <c r="WH522" s="142"/>
      <c r="WI522" s="142"/>
      <c r="WJ522" s="142"/>
      <c r="WK522" s="142"/>
      <c r="WL522" s="142"/>
      <c r="WM522" s="142"/>
      <c r="WN522" s="142"/>
      <c r="WO522" s="142"/>
      <c r="WP522" s="142"/>
      <c r="WQ522" s="142"/>
      <c r="WR522" s="142"/>
      <c r="WS522" s="142"/>
      <c r="WT522" s="142"/>
      <c r="WU522" s="142"/>
      <c r="WV522" s="142"/>
      <c r="WW522" s="142"/>
      <c r="WX522" s="142"/>
      <c r="WY522" s="142"/>
      <c r="WZ522" s="142"/>
      <c r="XA522" s="142"/>
      <c r="XB522" s="142"/>
      <c r="XC522" s="142"/>
      <c r="XD522" s="142"/>
      <c r="XE522" s="142"/>
      <c r="XF522" s="142"/>
      <c r="XG522" s="142"/>
      <c r="XH522" s="142"/>
      <c r="XI522" s="142"/>
      <c r="XJ522" s="142"/>
      <c r="XK522" s="142"/>
      <c r="XL522" s="142"/>
      <c r="XM522" s="142"/>
      <c r="XN522" s="142"/>
      <c r="XO522" s="142"/>
      <c r="XP522" s="142"/>
      <c r="XQ522" s="142"/>
      <c r="XR522" s="142"/>
      <c r="XS522" s="142"/>
      <c r="XT522" s="142"/>
      <c r="XU522" s="142"/>
      <c r="XV522" s="142"/>
      <c r="XW522" s="142"/>
      <c r="XX522" s="142"/>
      <c r="XY522" s="142"/>
      <c r="XZ522" s="142"/>
      <c r="YA522" s="142"/>
      <c r="YB522" s="142"/>
      <c r="YC522" s="142"/>
      <c r="YD522" s="142"/>
      <c r="YE522" s="142"/>
      <c r="YF522" s="142"/>
      <c r="YG522" s="142"/>
      <c r="YH522" s="142"/>
      <c r="YI522" s="142"/>
      <c r="YJ522" s="142"/>
      <c r="YK522" s="142"/>
      <c r="YL522" s="142"/>
      <c r="YM522" s="142"/>
      <c r="YN522" s="142"/>
      <c r="YO522" s="142"/>
      <c r="YP522" s="142"/>
      <c r="YQ522" s="142"/>
      <c r="YR522" s="142"/>
      <c r="YS522" s="142"/>
      <c r="YT522" s="142"/>
      <c r="YU522" s="142"/>
      <c r="YV522" s="142"/>
      <c r="YW522" s="142"/>
      <c r="YX522" s="142"/>
      <c r="YY522" s="142"/>
      <c r="YZ522" s="142"/>
      <c r="ZA522" s="142"/>
      <c r="ZB522" s="142"/>
      <c r="ZC522" s="142"/>
      <c r="ZD522" s="142"/>
      <c r="ZE522" s="142"/>
      <c r="ZF522" s="142"/>
      <c r="ZG522" s="142"/>
      <c r="ZH522" s="142"/>
      <c r="ZI522" s="142"/>
      <c r="ZJ522" s="142"/>
      <c r="ZK522" s="142"/>
      <c r="ZL522" s="142"/>
      <c r="ZM522" s="142"/>
      <c r="ZN522" s="142"/>
      <c r="ZO522" s="142"/>
      <c r="ZP522" s="142"/>
      <c r="ZQ522" s="142"/>
      <c r="ZR522" s="142"/>
      <c r="ZS522" s="142"/>
      <c r="ZT522" s="142"/>
      <c r="ZU522" s="142"/>
      <c r="ZV522" s="142"/>
      <c r="ZW522" s="142"/>
      <c r="ZX522" s="142"/>
      <c r="ZY522" s="142"/>
      <c r="ZZ522" s="142"/>
      <c r="AAA522" s="142"/>
      <c r="AAB522" s="142"/>
      <c r="AAC522" s="142"/>
      <c r="AAD522" s="142"/>
      <c r="AAE522" s="142"/>
      <c r="AAF522" s="142"/>
      <c r="AAG522" s="142"/>
      <c r="AAH522" s="142"/>
      <c r="AAI522" s="142"/>
      <c r="AAJ522" s="142"/>
      <c r="AAK522" s="142"/>
      <c r="AAL522" s="142"/>
      <c r="AAM522" s="142"/>
      <c r="AAN522" s="142"/>
      <c r="AAO522" s="142"/>
      <c r="AAP522" s="142"/>
      <c r="AAQ522" s="142"/>
      <c r="AAR522" s="142"/>
      <c r="AAS522" s="142"/>
      <c r="AAT522" s="142"/>
      <c r="AAU522" s="142"/>
      <c r="AAV522" s="142"/>
      <c r="AAW522" s="142"/>
      <c r="AAX522" s="142"/>
      <c r="AAY522" s="142"/>
      <c r="AAZ522" s="142"/>
      <c r="ABA522" s="142"/>
      <c r="ABB522" s="142"/>
      <c r="ABC522" s="142"/>
      <c r="ABD522" s="142"/>
      <c r="ABE522" s="142"/>
      <c r="ABF522" s="142"/>
      <c r="ABG522" s="142"/>
      <c r="ABH522" s="142"/>
      <c r="ABI522" s="142"/>
      <c r="ABJ522" s="142"/>
      <c r="ABK522" s="142"/>
      <c r="ABL522" s="142"/>
      <c r="ABM522" s="142"/>
      <c r="ABN522" s="142"/>
      <c r="ABO522" s="142"/>
      <c r="ABP522" s="142"/>
      <c r="ABQ522" s="142"/>
      <c r="ABR522" s="142"/>
      <c r="ABS522" s="142"/>
      <c r="ABT522" s="142"/>
      <c r="ABU522" s="142"/>
      <c r="ABV522" s="142"/>
      <c r="ABW522" s="142"/>
      <c r="ABX522" s="142"/>
      <c r="ABY522" s="142"/>
      <c r="ABZ522" s="142"/>
      <c r="ACA522" s="142"/>
      <c r="ACB522" s="142"/>
      <c r="ACC522" s="142"/>
      <c r="ACD522" s="142"/>
      <c r="ACE522" s="142"/>
      <c r="ACF522" s="142"/>
      <c r="ACG522" s="142"/>
      <c r="ACH522" s="142"/>
      <c r="ACI522" s="142"/>
      <c r="ACJ522" s="142"/>
      <c r="ACK522" s="142"/>
      <c r="ACL522" s="142"/>
      <c r="ACM522" s="142"/>
      <c r="ACN522" s="142"/>
      <c r="ACO522" s="142"/>
      <c r="ACP522" s="142"/>
      <c r="ACQ522" s="142"/>
      <c r="ACR522" s="142"/>
      <c r="ACS522" s="142"/>
      <c r="ACT522" s="142"/>
      <c r="ACU522" s="142"/>
      <c r="ACV522" s="142"/>
      <c r="ACW522" s="142"/>
      <c r="ACX522" s="142"/>
      <c r="ACY522" s="142"/>
      <c r="ACZ522" s="142"/>
      <c r="ADA522" s="142"/>
      <c r="ADB522" s="142"/>
      <c r="ADC522" s="142"/>
      <c r="ADD522" s="142"/>
      <c r="ADE522" s="142"/>
      <c r="ADF522" s="142"/>
      <c r="ADG522" s="142"/>
      <c r="ADH522" s="142"/>
      <c r="ADI522" s="142"/>
      <c r="ADJ522" s="142"/>
      <c r="ADK522" s="142"/>
      <c r="ADL522" s="142"/>
      <c r="ADM522" s="142"/>
      <c r="ADN522" s="142"/>
      <c r="ADO522" s="142"/>
      <c r="ADP522" s="142"/>
      <c r="ADQ522" s="142"/>
      <c r="ADR522" s="142"/>
      <c r="ADS522" s="142"/>
      <c r="ADT522" s="142"/>
      <c r="ADU522" s="142"/>
      <c r="ADV522" s="142"/>
      <c r="ADW522" s="142"/>
      <c r="ADX522" s="142"/>
      <c r="ADY522" s="142"/>
      <c r="ADZ522" s="142"/>
      <c r="AEA522" s="142"/>
      <c r="AEB522" s="142"/>
      <c r="AEC522" s="142"/>
      <c r="AED522" s="142"/>
      <c r="AEE522" s="142"/>
      <c r="AEF522" s="142"/>
      <c r="AEG522" s="142"/>
      <c r="AEH522" s="142"/>
      <c r="AEI522" s="142"/>
      <c r="AEJ522" s="142"/>
      <c r="AEK522" s="142"/>
      <c r="AEL522" s="142"/>
      <c r="AEM522" s="142"/>
      <c r="AEN522" s="142"/>
      <c r="AEO522" s="142"/>
      <c r="AEP522" s="142"/>
      <c r="AEQ522" s="142"/>
      <c r="AER522" s="142"/>
      <c r="AES522" s="142"/>
      <c r="AET522" s="142"/>
      <c r="AEU522" s="142"/>
      <c r="AEV522" s="142"/>
      <c r="AEW522" s="142"/>
      <c r="AEX522" s="142"/>
      <c r="AEY522" s="142"/>
      <c r="AEZ522" s="142"/>
      <c r="AFA522" s="142"/>
      <c r="AFB522" s="142"/>
      <c r="AFC522" s="142"/>
      <c r="AFD522" s="142"/>
      <c r="AFE522" s="142"/>
      <c r="AFF522" s="142"/>
      <c r="AFG522" s="142"/>
      <c r="AFH522" s="142"/>
      <c r="AFI522" s="142"/>
      <c r="AFJ522" s="142"/>
      <c r="AFK522" s="142"/>
      <c r="AFL522" s="142"/>
      <c r="AFM522" s="142"/>
      <c r="AFN522" s="142"/>
      <c r="AFO522" s="142"/>
      <c r="AFP522" s="142"/>
      <c r="AFQ522" s="142"/>
      <c r="AFR522" s="142"/>
      <c r="AFS522" s="142"/>
      <c r="AFT522" s="142"/>
      <c r="AFU522" s="142"/>
      <c r="AFV522" s="142"/>
      <c r="AFW522" s="142"/>
      <c r="AFX522" s="142"/>
      <c r="AFY522" s="142"/>
      <c r="AFZ522" s="142"/>
      <c r="AGA522" s="142"/>
      <c r="AGB522" s="142"/>
      <c r="AGC522" s="142"/>
      <c r="AGD522" s="142"/>
      <c r="AGE522" s="142"/>
      <c r="AGF522" s="142"/>
      <c r="AGG522" s="142"/>
      <c r="AGH522" s="142"/>
      <c r="AGI522" s="142"/>
      <c r="AGJ522" s="142"/>
      <c r="AGK522" s="142"/>
      <c r="AGL522" s="142"/>
      <c r="AGM522" s="142"/>
      <c r="AGN522" s="142"/>
      <c r="AGO522" s="142"/>
      <c r="AGP522" s="142"/>
      <c r="AGQ522" s="142"/>
      <c r="AGR522" s="142"/>
      <c r="AGS522" s="142"/>
      <c r="AGT522" s="142"/>
      <c r="AGU522" s="142"/>
      <c r="AGV522" s="142"/>
      <c r="AGW522" s="142"/>
      <c r="AGX522" s="142"/>
      <c r="AGY522" s="142"/>
      <c r="AGZ522" s="142"/>
      <c r="AHA522" s="142"/>
      <c r="AHB522" s="142"/>
      <c r="AHC522" s="142"/>
      <c r="AHD522" s="142"/>
      <c r="AHE522" s="142"/>
      <c r="AHF522" s="142"/>
      <c r="AHG522" s="142"/>
      <c r="AHH522" s="142"/>
      <c r="AHI522" s="142"/>
      <c r="AHJ522" s="142"/>
      <c r="AHK522" s="142"/>
      <c r="AHL522" s="142"/>
      <c r="AHM522" s="142"/>
      <c r="AHN522" s="142"/>
      <c r="AHO522" s="142"/>
      <c r="AHP522" s="142"/>
      <c r="AHQ522" s="142"/>
      <c r="AHR522" s="142"/>
      <c r="AHS522" s="142"/>
      <c r="AHT522" s="142"/>
      <c r="AHU522" s="142"/>
      <c r="AHV522" s="142"/>
      <c r="AHW522" s="142"/>
      <c r="AHX522" s="142"/>
      <c r="AHY522" s="142"/>
      <c r="AHZ522" s="142"/>
      <c r="AIA522" s="142"/>
      <c r="AIB522" s="142"/>
      <c r="AIC522" s="142"/>
      <c r="AID522" s="142"/>
      <c r="AIE522" s="142"/>
      <c r="AIF522" s="142"/>
      <c r="AIG522" s="142"/>
      <c r="AIH522" s="142"/>
      <c r="AII522" s="142"/>
      <c r="AIJ522" s="142"/>
      <c r="AIK522" s="142"/>
      <c r="AIL522" s="142"/>
      <c r="AIM522" s="142"/>
      <c r="AIN522" s="142"/>
      <c r="AIO522" s="142"/>
      <c r="AIP522" s="142"/>
      <c r="AIQ522" s="142"/>
      <c r="AIR522" s="142"/>
      <c r="AIS522" s="142"/>
      <c r="AIT522" s="142"/>
      <c r="AIU522" s="142"/>
      <c r="AIV522" s="142"/>
      <c r="AIW522" s="142"/>
      <c r="AIX522" s="142"/>
      <c r="AIY522" s="142"/>
      <c r="AIZ522" s="142"/>
      <c r="AJA522" s="142"/>
      <c r="AJB522" s="142"/>
      <c r="AJC522" s="142"/>
      <c r="AJD522" s="142"/>
      <c r="AJE522" s="142"/>
      <c r="AJF522" s="142"/>
      <c r="AJG522" s="142"/>
      <c r="AJH522" s="142"/>
      <c r="AJI522" s="142"/>
      <c r="AJJ522" s="142"/>
      <c r="AJK522" s="142"/>
      <c r="AJL522" s="142"/>
      <c r="AJM522" s="142"/>
      <c r="AJN522" s="142"/>
      <c r="AJO522" s="142"/>
      <c r="AJP522" s="142"/>
      <c r="AJQ522" s="142"/>
      <c r="AJR522" s="142"/>
      <c r="AJS522" s="142"/>
      <c r="AJT522" s="142"/>
      <c r="AJU522" s="142"/>
      <c r="AJV522" s="142"/>
      <c r="AJW522" s="142"/>
      <c r="AJX522" s="142"/>
      <c r="AJY522" s="142"/>
      <c r="AJZ522" s="142"/>
      <c r="AKA522" s="142"/>
      <c r="AKB522" s="142"/>
      <c r="AKC522" s="142"/>
      <c r="AKD522" s="142"/>
      <c r="AKE522" s="142"/>
      <c r="AKF522" s="142"/>
      <c r="AKG522" s="142"/>
      <c r="AKH522" s="142"/>
      <c r="AKI522" s="142"/>
      <c r="AKJ522" s="142"/>
      <c r="AKK522" s="142"/>
      <c r="AKL522" s="142"/>
      <c r="AKM522" s="142"/>
      <c r="AKN522" s="142"/>
      <c r="AKO522" s="142"/>
      <c r="AKP522" s="142"/>
      <c r="AKQ522" s="142"/>
      <c r="AKR522" s="142"/>
      <c r="AKS522" s="142"/>
      <c r="AKT522" s="142"/>
      <c r="AKU522" s="142"/>
      <c r="AKV522" s="142"/>
      <c r="AKW522" s="142"/>
      <c r="AKX522" s="142"/>
      <c r="AKY522" s="142"/>
      <c r="AKZ522" s="142"/>
      <c r="ALA522" s="142"/>
      <c r="ALB522" s="142"/>
      <c r="ALC522" s="142"/>
      <c r="ALD522" s="142"/>
      <c r="ALE522" s="142"/>
      <c r="ALF522" s="142"/>
      <c r="ALG522" s="142"/>
      <c r="ALH522" s="142"/>
      <c r="ALI522" s="142"/>
      <c r="ALJ522" s="142"/>
      <c r="ALK522" s="142"/>
      <c r="ALL522" s="142"/>
      <c r="ALM522" s="142"/>
      <c r="ALN522" s="142"/>
      <c r="ALO522" s="142"/>
      <c r="ALP522" s="142"/>
      <c r="ALQ522" s="142"/>
      <c r="ALR522" s="142"/>
      <c r="ALS522" s="142"/>
      <c r="ALT522" s="142"/>
      <c r="ALU522" s="142"/>
      <c r="ALV522" s="142"/>
      <c r="ALW522" s="142"/>
      <c r="ALX522" s="142"/>
      <c r="ALY522" s="142"/>
      <c r="ALZ522" s="142"/>
      <c r="AMA522" s="142"/>
      <c r="AMB522" s="142"/>
      <c r="AMC522" s="142"/>
      <c r="AMD522" s="142"/>
      <c r="AME522" s="142"/>
      <c r="AMF522" s="142"/>
      <c r="AMG522" s="142"/>
      <c r="AMH522" s="142"/>
      <c r="AMI522" s="142"/>
    </row>
    <row r="523" spans="1:1023" s="176" customFormat="1" ht="12" customHeight="1" x14ac:dyDescent="0.2">
      <c r="A523" s="468">
        <f>'PLANILHA ORÇAMENTARIA'!A117</f>
        <v>10</v>
      </c>
      <c r="B523" s="468"/>
      <c r="C523" s="469" t="str">
        <f>'PLANILHA ORÇAMENTARIA'!D117</f>
        <v>REVESTIMENTOS INTERNOS E EXTERNOS</v>
      </c>
      <c r="D523" s="469"/>
      <c r="E523" s="469"/>
      <c r="F523" s="469"/>
      <c r="G523" s="469"/>
      <c r="H523" s="469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142"/>
      <c r="BH523" s="142"/>
      <c r="BI523" s="142"/>
      <c r="BJ523" s="142"/>
      <c r="BK523" s="142"/>
      <c r="BL523" s="142"/>
      <c r="BM523" s="142"/>
      <c r="BN523" s="142"/>
      <c r="BO523" s="142"/>
      <c r="BP523" s="142"/>
      <c r="BQ523" s="142"/>
      <c r="BR523" s="142"/>
      <c r="BS523" s="142"/>
      <c r="BT523" s="142"/>
      <c r="BU523" s="142"/>
      <c r="BV523" s="142"/>
      <c r="BW523" s="142"/>
      <c r="BX523" s="142"/>
      <c r="BY523" s="142"/>
      <c r="BZ523" s="142"/>
      <c r="CA523" s="142"/>
      <c r="CB523" s="142"/>
      <c r="CC523" s="142"/>
      <c r="CD523" s="142"/>
      <c r="CE523" s="142"/>
      <c r="CF523" s="142"/>
      <c r="CG523" s="142"/>
      <c r="CH523" s="142"/>
      <c r="CI523" s="142"/>
      <c r="CJ523" s="142"/>
      <c r="CK523" s="142"/>
      <c r="CL523" s="142"/>
      <c r="CM523" s="142"/>
      <c r="CN523" s="142"/>
      <c r="CO523" s="142"/>
      <c r="CP523" s="142"/>
      <c r="CQ523" s="142"/>
      <c r="CR523" s="142"/>
      <c r="CS523" s="142"/>
      <c r="CT523" s="142"/>
      <c r="CU523" s="142"/>
      <c r="CV523" s="142"/>
      <c r="CW523" s="142"/>
      <c r="CX523" s="142"/>
      <c r="CY523" s="142"/>
      <c r="CZ523" s="142"/>
      <c r="DA523" s="142"/>
      <c r="DB523" s="142"/>
      <c r="DC523" s="142"/>
      <c r="DD523" s="142"/>
      <c r="DE523" s="142"/>
      <c r="DF523" s="142"/>
      <c r="DG523" s="142"/>
      <c r="DH523" s="142"/>
      <c r="DI523" s="142"/>
      <c r="DJ523" s="142"/>
      <c r="DK523" s="142"/>
      <c r="DL523" s="142"/>
      <c r="DM523" s="142"/>
      <c r="DN523" s="142"/>
      <c r="DO523" s="142"/>
      <c r="DP523" s="142"/>
      <c r="DQ523" s="142"/>
      <c r="DR523" s="142"/>
      <c r="DS523" s="142"/>
      <c r="DT523" s="142"/>
      <c r="DU523" s="142"/>
      <c r="DV523" s="142"/>
      <c r="DW523" s="142"/>
      <c r="DX523" s="142"/>
      <c r="DY523" s="142"/>
      <c r="DZ523" s="142"/>
      <c r="EA523" s="142"/>
      <c r="EB523" s="142"/>
      <c r="EC523" s="142"/>
      <c r="ED523" s="142"/>
      <c r="EE523" s="142"/>
      <c r="EF523" s="142"/>
      <c r="EG523" s="142"/>
      <c r="EH523" s="142"/>
      <c r="EI523" s="142"/>
      <c r="EJ523" s="142"/>
      <c r="EK523" s="142"/>
      <c r="EL523" s="142"/>
      <c r="EM523" s="142"/>
      <c r="EN523" s="142"/>
      <c r="EO523" s="142"/>
      <c r="EP523" s="142"/>
      <c r="EQ523" s="142"/>
      <c r="ER523" s="142"/>
      <c r="ES523" s="142"/>
      <c r="ET523" s="142"/>
      <c r="EU523" s="142"/>
      <c r="EV523" s="142"/>
      <c r="EW523" s="142"/>
      <c r="EX523" s="142"/>
      <c r="EY523" s="142"/>
      <c r="EZ523" s="142"/>
      <c r="FA523" s="142"/>
      <c r="FB523" s="142"/>
      <c r="FC523" s="142"/>
      <c r="FD523" s="142"/>
      <c r="FE523" s="142"/>
      <c r="FF523" s="142"/>
      <c r="FG523" s="142"/>
      <c r="FH523" s="142"/>
      <c r="FI523" s="142"/>
      <c r="FJ523" s="142"/>
      <c r="FK523" s="142"/>
      <c r="FL523" s="142"/>
      <c r="FM523" s="142"/>
      <c r="FN523" s="142"/>
      <c r="FO523" s="142"/>
      <c r="FP523" s="142"/>
      <c r="FQ523" s="142"/>
      <c r="FR523" s="142"/>
      <c r="FS523" s="142"/>
      <c r="FT523" s="142"/>
      <c r="FU523" s="142"/>
      <c r="FV523" s="142"/>
      <c r="FW523" s="142"/>
      <c r="FX523" s="142"/>
      <c r="FY523" s="142"/>
      <c r="FZ523" s="142"/>
      <c r="GA523" s="142"/>
      <c r="GB523" s="142"/>
      <c r="GC523" s="142"/>
      <c r="GD523" s="142"/>
      <c r="GE523" s="142"/>
      <c r="GF523" s="142"/>
      <c r="GG523" s="142"/>
      <c r="GH523" s="142"/>
      <c r="GI523" s="142"/>
      <c r="GJ523" s="142"/>
      <c r="GK523" s="142"/>
      <c r="GL523" s="142"/>
      <c r="GM523" s="142"/>
      <c r="GN523" s="142"/>
      <c r="GO523" s="142"/>
      <c r="GP523" s="142"/>
      <c r="GQ523" s="142"/>
      <c r="GR523" s="142"/>
      <c r="GS523" s="142"/>
      <c r="GT523" s="142"/>
      <c r="GU523" s="142"/>
      <c r="GV523" s="142"/>
      <c r="GW523" s="142"/>
      <c r="GX523" s="142"/>
      <c r="GY523" s="142"/>
      <c r="GZ523" s="142"/>
      <c r="HA523" s="142"/>
      <c r="HB523" s="142"/>
      <c r="HC523" s="142"/>
      <c r="HD523" s="142"/>
      <c r="HE523" s="142"/>
      <c r="HF523" s="142"/>
      <c r="HG523" s="142"/>
      <c r="HH523" s="142"/>
      <c r="HI523" s="142"/>
      <c r="HJ523" s="142"/>
      <c r="HK523" s="142"/>
      <c r="HL523" s="142"/>
      <c r="HM523" s="142"/>
      <c r="HN523" s="142"/>
      <c r="HO523" s="142"/>
      <c r="HP523" s="142"/>
      <c r="HQ523" s="142"/>
      <c r="HR523" s="142"/>
      <c r="HS523" s="142"/>
      <c r="HT523" s="142"/>
      <c r="HU523" s="142"/>
      <c r="HV523" s="142"/>
      <c r="HW523" s="142"/>
      <c r="HX523" s="142"/>
      <c r="HY523" s="142"/>
      <c r="HZ523" s="142"/>
      <c r="IA523" s="142"/>
      <c r="IB523" s="142"/>
      <c r="IC523" s="142"/>
      <c r="ID523" s="142"/>
      <c r="IE523" s="142"/>
      <c r="IF523" s="142"/>
      <c r="IG523" s="142"/>
      <c r="IH523" s="142"/>
      <c r="II523" s="142"/>
      <c r="IJ523" s="142"/>
      <c r="IK523" s="142"/>
      <c r="IL523" s="142"/>
      <c r="IM523" s="142"/>
      <c r="IN523" s="142"/>
      <c r="IO523" s="142"/>
      <c r="IP523" s="142"/>
      <c r="IQ523" s="142"/>
      <c r="IR523" s="142"/>
      <c r="IS523" s="142"/>
      <c r="IT523" s="142"/>
      <c r="IU523" s="142"/>
      <c r="IV523" s="142"/>
      <c r="IW523" s="142"/>
      <c r="IX523" s="142"/>
      <c r="IY523" s="142"/>
      <c r="IZ523" s="142"/>
      <c r="JA523" s="142"/>
      <c r="JB523" s="142"/>
      <c r="JC523" s="142"/>
      <c r="JD523" s="142"/>
      <c r="JE523" s="142"/>
      <c r="JF523" s="142"/>
      <c r="JG523" s="142"/>
      <c r="JH523" s="142"/>
      <c r="JI523" s="142"/>
      <c r="JJ523" s="142"/>
      <c r="JK523" s="142"/>
      <c r="JL523" s="142"/>
      <c r="JM523" s="142"/>
      <c r="JN523" s="142"/>
      <c r="JO523" s="142"/>
      <c r="JP523" s="142"/>
      <c r="JQ523" s="142"/>
      <c r="JR523" s="142"/>
      <c r="JS523" s="142"/>
      <c r="JT523" s="142"/>
      <c r="JU523" s="142"/>
      <c r="JV523" s="142"/>
      <c r="JW523" s="142"/>
      <c r="JX523" s="142"/>
      <c r="JY523" s="142"/>
      <c r="JZ523" s="142"/>
      <c r="KA523" s="142"/>
      <c r="KB523" s="142"/>
      <c r="KC523" s="142"/>
      <c r="KD523" s="142"/>
      <c r="KE523" s="142"/>
      <c r="KF523" s="142"/>
      <c r="KG523" s="142"/>
      <c r="KH523" s="142"/>
      <c r="KI523" s="142"/>
      <c r="KJ523" s="142"/>
      <c r="KK523" s="142"/>
      <c r="KL523" s="142"/>
      <c r="KM523" s="142"/>
      <c r="KN523" s="142"/>
      <c r="KO523" s="142"/>
      <c r="KP523" s="142"/>
      <c r="KQ523" s="142"/>
      <c r="KR523" s="142"/>
      <c r="KS523" s="142"/>
      <c r="KT523" s="142"/>
      <c r="KU523" s="142"/>
      <c r="KV523" s="142"/>
      <c r="KW523" s="142"/>
      <c r="KX523" s="142"/>
      <c r="KY523" s="142"/>
      <c r="KZ523" s="142"/>
      <c r="LA523" s="142"/>
      <c r="LB523" s="142"/>
      <c r="LC523" s="142"/>
      <c r="LD523" s="142"/>
      <c r="LE523" s="142"/>
      <c r="LF523" s="142"/>
      <c r="LG523" s="142"/>
      <c r="LH523" s="142"/>
      <c r="LI523" s="142"/>
      <c r="LJ523" s="142"/>
      <c r="LK523" s="142"/>
      <c r="LL523" s="142"/>
      <c r="LM523" s="142"/>
      <c r="LN523" s="142"/>
      <c r="LO523" s="142"/>
      <c r="LP523" s="142"/>
      <c r="LQ523" s="142"/>
      <c r="LR523" s="142"/>
      <c r="LS523" s="142"/>
      <c r="LT523" s="142"/>
      <c r="LU523" s="142"/>
      <c r="LV523" s="142"/>
      <c r="LW523" s="142"/>
      <c r="LX523" s="142"/>
      <c r="LY523" s="142"/>
      <c r="LZ523" s="142"/>
      <c r="MA523" s="142"/>
      <c r="MB523" s="142"/>
      <c r="MC523" s="142"/>
      <c r="MD523" s="142"/>
      <c r="ME523" s="142"/>
      <c r="MF523" s="142"/>
      <c r="MG523" s="142"/>
      <c r="MH523" s="142"/>
      <c r="MI523" s="142"/>
      <c r="MJ523" s="142"/>
      <c r="MK523" s="142"/>
      <c r="ML523" s="142"/>
      <c r="MM523" s="142"/>
      <c r="MN523" s="142"/>
      <c r="MO523" s="142"/>
      <c r="MP523" s="142"/>
      <c r="MQ523" s="142"/>
      <c r="MR523" s="142"/>
      <c r="MS523" s="142"/>
      <c r="MT523" s="142"/>
      <c r="MU523" s="142"/>
      <c r="MV523" s="142"/>
      <c r="MW523" s="142"/>
      <c r="MX523" s="142"/>
      <c r="MY523" s="142"/>
      <c r="MZ523" s="142"/>
      <c r="NA523" s="142"/>
      <c r="NB523" s="142"/>
      <c r="NC523" s="142"/>
      <c r="ND523" s="142"/>
      <c r="NE523" s="142"/>
      <c r="NF523" s="142"/>
      <c r="NG523" s="142"/>
      <c r="NH523" s="142"/>
      <c r="NI523" s="142"/>
      <c r="NJ523" s="142"/>
      <c r="NK523" s="142"/>
      <c r="NL523" s="142"/>
      <c r="NM523" s="142"/>
      <c r="NN523" s="142"/>
      <c r="NO523" s="142"/>
      <c r="NP523" s="142"/>
      <c r="NQ523" s="142"/>
      <c r="NR523" s="142"/>
      <c r="NS523" s="142"/>
      <c r="NT523" s="142"/>
      <c r="NU523" s="142"/>
      <c r="NV523" s="142"/>
      <c r="NW523" s="142"/>
      <c r="NX523" s="142"/>
      <c r="NY523" s="142"/>
      <c r="NZ523" s="142"/>
      <c r="OA523" s="142"/>
      <c r="OB523" s="142"/>
      <c r="OC523" s="142"/>
      <c r="OD523" s="142"/>
      <c r="OE523" s="142"/>
      <c r="OF523" s="142"/>
      <c r="OG523" s="142"/>
      <c r="OH523" s="142"/>
      <c r="OI523" s="142"/>
      <c r="OJ523" s="142"/>
      <c r="OK523" s="142"/>
      <c r="OL523" s="142"/>
      <c r="OM523" s="142"/>
      <c r="ON523" s="142"/>
      <c r="OO523" s="142"/>
      <c r="OP523" s="142"/>
      <c r="OQ523" s="142"/>
      <c r="OR523" s="142"/>
      <c r="OS523" s="142"/>
      <c r="OT523" s="142"/>
      <c r="OU523" s="142"/>
      <c r="OV523" s="142"/>
      <c r="OW523" s="142"/>
      <c r="OX523" s="142"/>
      <c r="OY523" s="142"/>
      <c r="OZ523" s="142"/>
      <c r="PA523" s="142"/>
      <c r="PB523" s="142"/>
      <c r="PC523" s="142"/>
      <c r="PD523" s="142"/>
      <c r="PE523" s="142"/>
      <c r="PF523" s="142"/>
      <c r="PG523" s="142"/>
      <c r="PH523" s="142"/>
      <c r="PI523" s="142"/>
      <c r="PJ523" s="142"/>
      <c r="PK523" s="142"/>
      <c r="PL523" s="142"/>
      <c r="PM523" s="142"/>
      <c r="PN523" s="142"/>
      <c r="PO523" s="142"/>
      <c r="PP523" s="142"/>
      <c r="PQ523" s="142"/>
      <c r="PR523" s="142"/>
      <c r="PS523" s="142"/>
      <c r="PT523" s="142"/>
      <c r="PU523" s="142"/>
      <c r="PV523" s="142"/>
      <c r="PW523" s="142"/>
      <c r="PX523" s="142"/>
      <c r="PY523" s="142"/>
      <c r="PZ523" s="142"/>
      <c r="QA523" s="142"/>
      <c r="QB523" s="142"/>
      <c r="QC523" s="142"/>
      <c r="QD523" s="142"/>
      <c r="QE523" s="142"/>
      <c r="QF523" s="142"/>
      <c r="QG523" s="142"/>
      <c r="QH523" s="142"/>
      <c r="QI523" s="142"/>
      <c r="QJ523" s="142"/>
      <c r="QK523" s="142"/>
      <c r="QL523" s="142"/>
      <c r="QM523" s="142"/>
      <c r="QN523" s="142"/>
      <c r="QO523" s="142"/>
      <c r="QP523" s="142"/>
      <c r="QQ523" s="142"/>
      <c r="QR523" s="142"/>
      <c r="QS523" s="142"/>
      <c r="QT523" s="142"/>
      <c r="QU523" s="142"/>
      <c r="QV523" s="142"/>
      <c r="QW523" s="142"/>
      <c r="QX523" s="142"/>
      <c r="QY523" s="142"/>
      <c r="QZ523" s="142"/>
      <c r="RA523" s="142"/>
      <c r="RB523" s="142"/>
      <c r="RC523" s="142"/>
      <c r="RD523" s="142"/>
      <c r="RE523" s="142"/>
      <c r="RF523" s="142"/>
      <c r="RG523" s="142"/>
      <c r="RH523" s="142"/>
      <c r="RI523" s="142"/>
      <c r="RJ523" s="142"/>
      <c r="RK523" s="142"/>
      <c r="RL523" s="142"/>
      <c r="RM523" s="142"/>
      <c r="RN523" s="142"/>
      <c r="RO523" s="142"/>
      <c r="RP523" s="142"/>
      <c r="RQ523" s="142"/>
      <c r="RR523" s="142"/>
      <c r="RS523" s="142"/>
      <c r="RT523" s="142"/>
      <c r="RU523" s="142"/>
      <c r="RV523" s="142"/>
      <c r="RW523" s="142"/>
      <c r="RX523" s="142"/>
      <c r="RY523" s="142"/>
      <c r="RZ523" s="142"/>
      <c r="SA523" s="142"/>
      <c r="SB523" s="142"/>
      <c r="SC523" s="142"/>
      <c r="SD523" s="142"/>
      <c r="SE523" s="142"/>
      <c r="SF523" s="142"/>
      <c r="SG523" s="142"/>
      <c r="SH523" s="142"/>
      <c r="SI523" s="142"/>
      <c r="SJ523" s="142"/>
      <c r="SK523" s="142"/>
      <c r="SL523" s="142"/>
      <c r="SM523" s="142"/>
      <c r="SN523" s="142"/>
      <c r="SO523" s="142"/>
      <c r="SP523" s="142"/>
      <c r="SQ523" s="142"/>
      <c r="SR523" s="142"/>
      <c r="SS523" s="142"/>
      <c r="ST523" s="142"/>
      <c r="SU523" s="142"/>
      <c r="SV523" s="142"/>
      <c r="SW523" s="142"/>
      <c r="SX523" s="142"/>
      <c r="SY523" s="142"/>
      <c r="SZ523" s="142"/>
      <c r="TA523" s="142"/>
      <c r="TB523" s="142"/>
      <c r="TC523" s="142"/>
      <c r="TD523" s="142"/>
      <c r="TE523" s="142"/>
      <c r="TF523" s="142"/>
      <c r="TG523" s="142"/>
      <c r="TH523" s="142"/>
      <c r="TI523" s="142"/>
      <c r="TJ523" s="142"/>
      <c r="TK523" s="142"/>
      <c r="TL523" s="142"/>
      <c r="TM523" s="142"/>
      <c r="TN523" s="142"/>
      <c r="TO523" s="142"/>
      <c r="TP523" s="142"/>
      <c r="TQ523" s="142"/>
      <c r="TR523" s="142"/>
      <c r="TS523" s="142"/>
      <c r="TT523" s="142"/>
      <c r="TU523" s="142"/>
      <c r="TV523" s="142"/>
      <c r="TW523" s="142"/>
      <c r="TX523" s="142"/>
      <c r="TY523" s="142"/>
      <c r="TZ523" s="142"/>
      <c r="UA523" s="142"/>
      <c r="UB523" s="142"/>
      <c r="UC523" s="142"/>
      <c r="UD523" s="142"/>
      <c r="UE523" s="142"/>
      <c r="UF523" s="142"/>
      <c r="UG523" s="142"/>
      <c r="UH523" s="142"/>
      <c r="UI523" s="142"/>
      <c r="UJ523" s="142"/>
      <c r="UK523" s="142"/>
      <c r="UL523" s="142"/>
      <c r="UM523" s="142"/>
      <c r="UN523" s="142"/>
      <c r="UO523" s="142"/>
      <c r="UP523" s="142"/>
      <c r="UQ523" s="142"/>
      <c r="UR523" s="142"/>
      <c r="US523" s="142"/>
      <c r="UT523" s="142"/>
      <c r="UU523" s="142"/>
      <c r="UV523" s="142"/>
      <c r="UW523" s="142"/>
      <c r="UX523" s="142"/>
      <c r="UY523" s="142"/>
      <c r="UZ523" s="142"/>
      <c r="VA523" s="142"/>
      <c r="VB523" s="142"/>
      <c r="VC523" s="142"/>
      <c r="VD523" s="142"/>
      <c r="VE523" s="142"/>
      <c r="VF523" s="142"/>
      <c r="VG523" s="142"/>
      <c r="VH523" s="142"/>
      <c r="VI523" s="142"/>
      <c r="VJ523" s="142"/>
      <c r="VK523" s="142"/>
      <c r="VL523" s="142"/>
      <c r="VM523" s="142"/>
      <c r="VN523" s="142"/>
      <c r="VO523" s="142"/>
      <c r="VP523" s="142"/>
      <c r="VQ523" s="142"/>
      <c r="VR523" s="142"/>
      <c r="VS523" s="142"/>
      <c r="VT523" s="142"/>
      <c r="VU523" s="142"/>
      <c r="VV523" s="142"/>
      <c r="VW523" s="142"/>
      <c r="VX523" s="142"/>
      <c r="VY523" s="142"/>
      <c r="VZ523" s="142"/>
      <c r="WA523" s="142"/>
      <c r="WB523" s="142"/>
      <c r="WC523" s="142"/>
      <c r="WD523" s="142"/>
      <c r="WE523" s="142"/>
      <c r="WF523" s="142"/>
      <c r="WG523" s="142"/>
      <c r="WH523" s="142"/>
      <c r="WI523" s="142"/>
      <c r="WJ523" s="142"/>
      <c r="WK523" s="142"/>
      <c r="WL523" s="142"/>
      <c r="WM523" s="142"/>
      <c r="WN523" s="142"/>
      <c r="WO523" s="142"/>
      <c r="WP523" s="142"/>
      <c r="WQ523" s="142"/>
      <c r="WR523" s="142"/>
      <c r="WS523" s="142"/>
      <c r="WT523" s="142"/>
      <c r="WU523" s="142"/>
      <c r="WV523" s="142"/>
      <c r="WW523" s="142"/>
      <c r="WX523" s="142"/>
      <c r="WY523" s="142"/>
      <c r="WZ523" s="142"/>
      <c r="XA523" s="142"/>
      <c r="XB523" s="142"/>
      <c r="XC523" s="142"/>
      <c r="XD523" s="142"/>
      <c r="XE523" s="142"/>
      <c r="XF523" s="142"/>
      <c r="XG523" s="142"/>
      <c r="XH523" s="142"/>
      <c r="XI523" s="142"/>
      <c r="XJ523" s="142"/>
      <c r="XK523" s="142"/>
      <c r="XL523" s="142"/>
      <c r="XM523" s="142"/>
      <c r="XN523" s="142"/>
      <c r="XO523" s="142"/>
      <c r="XP523" s="142"/>
      <c r="XQ523" s="142"/>
      <c r="XR523" s="142"/>
      <c r="XS523" s="142"/>
      <c r="XT523" s="142"/>
      <c r="XU523" s="142"/>
      <c r="XV523" s="142"/>
      <c r="XW523" s="142"/>
      <c r="XX523" s="142"/>
      <c r="XY523" s="142"/>
      <c r="XZ523" s="142"/>
      <c r="YA523" s="142"/>
      <c r="YB523" s="142"/>
      <c r="YC523" s="142"/>
      <c r="YD523" s="142"/>
      <c r="YE523" s="142"/>
      <c r="YF523" s="142"/>
      <c r="YG523" s="142"/>
      <c r="YH523" s="142"/>
      <c r="YI523" s="142"/>
      <c r="YJ523" s="142"/>
      <c r="YK523" s="142"/>
      <c r="YL523" s="142"/>
      <c r="YM523" s="142"/>
      <c r="YN523" s="142"/>
      <c r="YO523" s="142"/>
      <c r="YP523" s="142"/>
      <c r="YQ523" s="142"/>
      <c r="YR523" s="142"/>
      <c r="YS523" s="142"/>
      <c r="YT523" s="142"/>
      <c r="YU523" s="142"/>
      <c r="YV523" s="142"/>
      <c r="YW523" s="142"/>
      <c r="YX523" s="142"/>
      <c r="YY523" s="142"/>
      <c r="YZ523" s="142"/>
      <c r="ZA523" s="142"/>
      <c r="ZB523" s="142"/>
      <c r="ZC523" s="142"/>
      <c r="ZD523" s="142"/>
      <c r="ZE523" s="142"/>
      <c r="ZF523" s="142"/>
      <c r="ZG523" s="142"/>
      <c r="ZH523" s="142"/>
      <c r="ZI523" s="142"/>
      <c r="ZJ523" s="142"/>
      <c r="ZK523" s="142"/>
      <c r="ZL523" s="142"/>
      <c r="ZM523" s="142"/>
      <c r="ZN523" s="142"/>
      <c r="ZO523" s="142"/>
      <c r="ZP523" s="142"/>
      <c r="ZQ523" s="142"/>
      <c r="ZR523" s="142"/>
      <c r="ZS523" s="142"/>
      <c r="ZT523" s="142"/>
      <c r="ZU523" s="142"/>
      <c r="ZV523" s="142"/>
      <c r="ZW523" s="142"/>
      <c r="ZX523" s="142"/>
      <c r="ZY523" s="142"/>
      <c r="ZZ523" s="142"/>
      <c r="AAA523" s="142"/>
      <c r="AAB523" s="142"/>
      <c r="AAC523" s="142"/>
      <c r="AAD523" s="142"/>
      <c r="AAE523" s="142"/>
      <c r="AAF523" s="142"/>
      <c r="AAG523" s="142"/>
      <c r="AAH523" s="142"/>
      <c r="AAI523" s="142"/>
      <c r="AAJ523" s="142"/>
      <c r="AAK523" s="142"/>
      <c r="AAL523" s="142"/>
      <c r="AAM523" s="142"/>
      <c r="AAN523" s="142"/>
      <c r="AAO523" s="142"/>
      <c r="AAP523" s="142"/>
      <c r="AAQ523" s="142"/>
      <c r="AAR523" s="142"/>
      <c r="AAS523" s="142"/>
      <c r="AAT523" s="142"/>
      <c r="AAU523" s="142"/>
      <c r="AAV523" s="142"/>
      <c r="AAW523" s="142"/>
      <c r="AAX523" s="142"/>
      <c r="AAY523" s="142"/>
      <c r="AAZ523" s="142"/>
      <c r="ABA523" s="142"/>
      <c r="ABB523" s="142"/>
      <c r="ABC523" s="142"/>
      <c r="ABD523" s="142"/>
      <c r="ABE523" s="142"/>
      <c r="ABF523" s="142"/>
      <c r="ABG523" s="142"/>
      <c r="ABH523" s="142"/>
      <c r="ABI523" s="142"/>
      <c r="ABJ523" s="142"/>
      <c r="ABK523" s="142"/>
      <c r="ABL523" s="142"/>
      <c r="ABM523" s="142"/>
      <c r="ABN523" s="142"/>
      <c r="ABO523" s="142"/>
      <c r="ABP523" s="142"/>
      <c r="ABQ523" s="142"/>
      <c r="ABR523" s="142"/>
      <c r="ABS523" s="142"/>
      <c r="ABT523" s="142"/>
      <c r="ABU523" s="142"/>
      <c r="ABV523" s="142"/>
      <c r="ABW523" s="142"/>
      <c r="ABX523" s="142"/>
      <c r="ABY523" s="142"/>
      <c r="ABZ523" s="142"/>
      <c r="ACA523" s="142"/>
      <c r="ACB523" s="142"/>
      <c r="ACC523" s="142"/>
      <c r="ACD523" s="142"/>
      <c r="ACE523" s="142"/>
      <c r="ACF523" s="142"/>
      <c r="ACG523" s="142"/>
      <c r="ACH523" s="142"/>
      <c r="ACI523" s="142"/>
      <c r="ACJ523" s="142"/>
      <c r="ACK523" s="142"/>
      <c r="ACL523" s="142"/>
      <c r="ACM523" s="142"/>
      <c r="ACN523" s="142"/>
      <c r="ACO523" s="142"/>
      <c r="ACP523" s="142"/>
      <c r="ACQ523" s="142"/>
      <c r="ACR523" s="142"/>
      <c r="ACS523" s="142"/>
      <c r="ACT523" s="142"/>
      <c r="ACU523" s="142"/>
      <c r="ACV523" s="142"/>
      <c r="ACW523" s="142"/>
      <c r="ACX523" s="142"/>
      <c r="ACY523" s="142"/>
      <c r="ACZ523" s="142"/>
      <c r="ADA523" s="142"/>
      <c r="ADB523" s="142"/>
      <c r="ADC523" s="142"/>
      <c r="ADD523" s="142"/>
      <c r="ADE523" s="142"/>
      <c r="ADF523" s="142"/>
      <c r="ADG523" s="142"/>
      <c r="ADH523" s="142"/>
      <c r="ADI523" s="142"/>
      <c r="ADJ523" s="142"/>
      <c r="ADK523" s="142"/>
      <c r="ADL523" s="142"/>
      <c r="ADM523" s="142"/>
      <c r="ADN523" s="142"/>
      <c r="ADO523" s="142"/>
      <c r="ADP523" s="142"/>
      <c r="ADQ523" s="142"/>
      <c r="ADR523" s="142"/>
      <c r="ADS523" s="142"/>
      <c r="ADT523" s="142"/>
      <c r="ADU523" s="142"/>
      <c r="ADV523" s="142"/>
      <c r="ADW523" s="142"/>
      <c r="ADX523" s="142"/>
      <c r="ADY523" s="142"/>
      <c r="ADZ523" s="142"/>
      <c r="AEA523" s="142"/>
      <c r="AEB523" s="142"/>
      <c r="AEC523" s="142"/>
      <c r="AED523" s="142"/>
      <c r="AEE523" s="142"/>
      <c r="AEF523" s="142"/>
      <c r="AEG523" s="142"/>
      <c r="AEH523" s="142"/>
      <c r="AEI523" s="142"/>
      <c r="AEJ523" s="142"/>
      <c r="AEK523" s="142"/>
      <c r="AEL523" s="142"/>
      <c r="AEM523" s="142"/>
      <c r="AEN523" s="142"/>
      <c r="AEO523" s="142"/>
      <c r="AEP523" s="142"/>
      <c r="AEQ523" s="142"/>
      <c r="AER523" s="142"/>
      <c r="AES523" s="142"/>
      <c r="AET523" s="142"/>
      <c r="AEU523" s="142"/>
      <c r="AEV523" s="142"/>
      <c r="AEW523" s="142"/>
      <c r="AEX523" s="142"/>
      <c r="AEY523" s="142"/>
      <c r="AEZ523" s="142"/>
      <c r="AFA523" s="142"/>
      <c r="AFB523" s="142"/>
      <c r="AFC523" s="142"/>
      <c r="AFD523" s="142"/>
      <c r="AFE523" s="142"/>
      <c r="AFF523" s="142"/>
      <c r="AFG523" s="142"/>
      <c r="AFH523" s="142"/>
      <c r="AFI523" s="142"/>
      <c r="AFJ523" s="142"/>
      <c r="AFK523" s="142"/>
      <c r="AFL523" s="142"/>
      <c r="AFM523" s="142"/>
      <c r="AFN523" s="142"/>
      <c r="AFO523" s="142"/>
      <c r="AFP523" s="142"/>
      <c r="AFQ523" s="142"/>
      <c r="AFR523" s="142"/>
      <c r="AFS523" s="142"/>
      <c r="AFT523" s="142"/>
      <c r="AFU523" s="142"/>
      <c r="AFV523" s="142"/>
      <c r="AFW523" s="142"/>
      <c r="AFX523" s="142"/>
      <c r="AFY523" s="142"/>
      <c r="AFZ523" s="142"/>
      <c r="AGA523" s="142"/>
      <c r="AGB523" s="142"/>
      <c r="AGC523" s="142"/>
      <c r="AGD523" s="142"/>
      <c r="AGE523" s="142"/>
      <c r="AGF523" s="142"/>
      <c r="AGG523" s="142"/>
      <c r="AGH523" s="142"/>
      <c r="AGI523" s="142"/>
      <c r="AGJ523" s="142"/>
      <c r="AGK523" s="142"/>
      <c r="AGL523" s="142"/>
      <c r="AGM523" s="142"/>
      <c r="AGN523" s="142"/>
      <c r="AGO523" s="142"/>
      <c r="AGP523" s="142"/>
      <c r="AGQ523" s="142"/>
      <c r="AGR523" s="142"/>
      <c r="AGS523" s="142"/>
      <c r="AGT523" s="142"/>
      <c r="AGU523" s="142"/>
      <c r="AGV523" s="142"/>
      <c r="AGW523" s="142"/>
      <c r="AGX523" s="142"/>
      <c r="AGY523" s="142"/>
      <c r="AGZ523" s="142"/>
      <c r="AHA523" s="142"/>
      <c r="AHB523" s="142"/>
      <c r="AHC523" s="142"/>
      <c r="AHD523" s="142"/>
      <c r="AHE523" s="142"/>
      <c r="AHF523" s="142"/>
      <c r="AHG523" s="142"/>
      <c r="AHH523" s="142"/>
      <c r="AHI523" s="142"/>
      <c r="AHJ523" s="142"/>
      <c r="AHK523" s="142"/>
      <c r="AHL523" s="142"/>
      <c r="AHM523" s="142"/>
      <c r="AHN523" s="142"/>
      <c r="AHO523" s="142"/>
      <c r="AHP523" s="142"/>
      <c r="AHQ523" s="142"/>
      <c r="AHR523" s="142"/>
      <c r="AHS523" s="142"/>
      <c r="AHT523" s="142"/>
      <c r="AHU523" s="142"/>
      <c r="AHV523" s="142"/>
      <c r="AHW523" s="142"/>
      <c r="AHX523" s="142"/>
      <c r="AHY523" s="142"/>
      <c r="AHZ523" s="142"/>
      <c r="AIA523" s="142"/>
      <c r="AIB523" s="142"/>
      <c r="AIC523" s="142"/>
      <c r="AID523" s="142"/>
      <c r="AIE523" s="142"/>
      <c r="AIF523" s="142"/>
      <c r="AIG523" s="142"/>
      <c r="AIH523" s="142"/>
      <c r="AII523" s="142"/>
      <c r="AIJ523" s="142"/>
      <c r="AIK523" s="142"/>
      <c r="AIL523" s="142"/>
      <c r="AIM523" s="142"/>
      <c r="AIN523" s="142"/>
      <c r="AIO523" s="142"/>
      <c r="AIP523" s="142"/>
      <c r="AIQ523" s="142"/>
      <c r="AIR523" s="142"/>
      <c r="AIS523" s="142"/>
      <c r="AIT523" s="142"/>
      <c r="AIU523" s="142"/>
      <c r="AIV523" s="142"/>
      <c r="AIW523" s="142"/>
      <c r="AIX523" s="142"/>
      <c r="AIY523" s="142"/>
      <c r="AIZ523" s="142"/>
      <c r="AJA523" s="142"/>
      <c r="AJB523" s="142"/>
      <c r="AJC523" s="142"/>
      <c r="AJD523" s="142"/>
      <c r="AJE523" s="142"/>
      <c r="AJF523" s="142"/>
      <c r="AJG523" s="142"/>
      <c r="AJH523" s="142"/>
      <c r="AJI523" s="142"/>
      <c r="AJJ523" s="142"/>
      <c r="AJK523" s="142"/>
      <c r="AJL523" s="142"/>
      <c r="AJM523" s="142"/>
      <c r="AJN523" s="142"/>
      <c r="AJO523" s="142"/>
      <c r="AJP523" s="142"/>
      <c r="AJQ523" s="142"/>
      <c r="AJR523" s="142"/>
      <c r="AJS523" s="142"/>
      <c r="AJT523" s="142"/>
      <c r="AJU523" s="142"/>
      <c r="AJV523" s="142"/>
      <c r="AJW523" s="142"/>
      <c r="AJX523" s="142"/>
      <c r="AJY523" s="142"/>
      <c r="AJZ523" s="142"/>
      <c r="AKA523" s="142"/>
      <c r="AKB523" s="142"/>
      <c r="AKC523" s="142"/>
      <c r="AKD523" s="142"/>
      <c r="AKE523" s="142"/>
      <c r="AKF523" s="142"/>
      <c r="AKG523" s="142"/>
      <c r="AKH523" s="142"/>
      <c r="AKI523" s="142"/>
      <c r="AKJ523" s="142"/>
      <c r="AKK523" s="142"/>
      <c r="AKL523" s="142"/>
      <c r="AKM523" s="142"/>
      <c r="AKN523" s="142"/>
      <c r="AKO523" s="142"/>
      <c r="AKP523" s="142"/>
      <c r="AKQ523" s="142"/>
      <c r="AKR523" s="142"/>
      <c r="AKS523" s="142"/>
      <c r="AKT523" s="142"/>
      <c r="AKU523" s="142"/>
      <c r="AKV523" s="142"/>
      <c r="AKW523" s="142"/>
      <c r="AKX523" s="142"/>
      <c r="AKY523" s="142"/>
      <c r="AKZ523" s="142"/>
      <c r="ALA523" s="142"/>
      <c r="ALB523" s="142"/>
      <c r="ALC523" s="142"/>
      <c r="ALD523" s="142"/>
      <c r="ALE523" s="142"/>
      <c r="ALF523" s="142"/>
      <c r="ALG523" s="142"/>
      <c r="ALH523" s="142"/>
      <c r="ALI523" s="142"/>
      <c r="ALJ523" s="142"/>
      <c r="ALK523" s="142"/>
      <c r="ALL523" s="142"/>
      <c r="ALM523" s="142"/>
      <c r="ALN523" s="142"/>
      <c r="ALO523" s="142"/>
      <c r="ALP523" s="142"/>
      <c r="ALQ523" s="142"/>
      <c r="ALR523" s="142"/>
      <c r="ALS523" s="142"/>
      <c r="ALT523" s="142"/>
      <c r="ALU523" s="142"/>
      <c r="ALV523" s="142"/>
      <c r="ALW523" s="142"/>
      <c r="ALX523" s="142"/>
      <c r="ALY523" s="142"/>
      <c r="ALZ523" s="142"/>
      <c r="AMA523" s="142"/>
      <c r="AMB523" s="142"/>
      <c r="AMC523" s="142"/>
      <c r="AMD523" s="142"/>
      <c r="AME523" s="142"/>
      <c r="AMF523" s="142"/>
      <c r="AMG523" s="142"/>
      <c r="AMH523" s="142"/>
      <c r="AMI523" s="142"/>
    </row>
    <row r="524" spans="1:1023" s="176" customFormat="1" ht="12" customHeight="1" x14ac:dyDescent="0.2">
      <c r="A524" s="490" t="str">
        <f>'PLANILHA ORÇAMENTARIA'!A118</f>
        <v>10.1</v>
      </c>
      <c r="B524" s="490"/>
      <c r="C524" s="489" t="str">
        <f>'PLANILHA ORÇAMENTARIA'!D118</f>
        <v>PAREDES</v>
      </c>
      <c r="D524" s="489"/>
      <c r="E524" s="489"/>
      <c r="F524" s="489"/>
      <c r="G524" s="489"/>
      <c r="H524" s="489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142"/>
      <c r="BH524" s="142"/>
      <c r="BI524" s="142"/>
      <c r="BJ524" s="142"/>
      <c r="BK524" s="142"/>
      <c r="BL524" s="142"/>
      <c r="BM524" s="142"/>
      <c r="BN524" s="142"/>
      <c r="BO524" s="142"/>
      <c r="BP524" s="142"/>
      <c r="BQ524" s="142"/>
      <c r="BR524" s="142"/>
      <c r="BS524" s="142"/>
      <c r="BT524" s="142"/>
      <c r="BU524" s="142"/>
      <c r="BV524" s="142"/>
      <c r="BW524" s="142"/>
      <c r="BX524" s="142"/>
      <c r="BY524" s="142"/>
      <c r="BZ524" s="142"/>
      <c r="CA524" s="142"/>
      <c r="CB524" s="142"/>
      <c r="CC524" s="142"/>
      <c r="CD524" s="142"/>
      <c r="CE524" s="142"/>
      <c r="CF524" s="142"/>
      <c r="CG524" s="142"/>
      <c r="CH524" s="142"/>
      <c r="CI524" s="142"/>
      <c r="CJ524" s="142"/>
      <c r="CK524" s="142"/>
      <c r="CL524" s="142"/>
      <c r="CM524" s="142"/>
      <c r="CN524" s="142"/>
      <c r="CO524" s="142"/>
      <c r="CP524" s="142"/>
      <c r="CQ524" s="142"/>
      <c r="CR524" s="142"/>
      <c r="CS524" s="142"/>
      <c r="CT524" s="142"/>
      <c r="CU524" s="142"/>
      <c r="CV524" s="142"/>
      <c r="CW524" s="142"/>
      <c r="CX524" s="142"/>
      <c r="CY524" s="142"/>
      <c r="CZ524" s="142"/>
      <c r="DA524" s="142"/>
      <c r="DB524" s="142"/>
      <c r="DC524" s="142"/>
      <c r="DD524" s="142"/>
      <c r="DE524" s="142"/>
      <c r="DF524" s="142"/>
      <c r="DG524" s="142"/>
      <c r="DH524" s="142"/>
      <c r="DI524" s="142"/>
      <c r="DJ524" s="142"/>
      <c r="DK524" s="142"/>
      <c r="DL524" s="142"/>
      <c r="DM524" s="142"/>
      <c r="DN524" s="142"/>
      <c r="DO524" s="142"/>
      <c r="DP524" s="142"/>
      <c r="DQ524" s="142"/>
      <c r="DR524" s="142"/>
      <c r="DS524" s="142"/>
      <c r="DT524" s="142"/>
      <c r="DU524" s="142"/>
      <c r="DV524" s="142"/>
      <c r="DW524" s="142"/>
      <c r="DX524" s="142"/>
      <c r="DY524" s="142"/>
      <c r="DZ524" s="142"/>
      <c r="EA524" s="142"/>
      <c r="EB524" s="142"/>
      <c r="EC524" s="142"/>
      <c r="ED524" s="142"/>
      <c r="EE524" s="142"/>
      <c r="EF524" s="142"/>
      <c r="EG524" s="142"/>
      <c r="EH524" s="142"/>
      <c r="EI524" s="142"/>
      <c r="EJ524" s="142"/>
      <c r="EK524" s="142"/>
      <c r="EL524" s="142"/>
      <c r="EM524" s="142"/>
      <c r="EN524" s="142"/>
      <c r="EO524" s="142"/>
      <c r="EP524" s="142"/>
      <c r="EQ524" s="142"/>
      <c r="ER524" s="142"/>
      <c r="ES524" s="142"/>
      <c r="ET524" s="142"/>
      <c r="EU524" s="142"/>
      <c r="EV524" s="142"/>
      <c r="EW524" s="142"/>
      <c r="EX524" s="142"/>
      <c r="EY524" s="142"/>
      <c r="EZ524" s="142"/>
      <c r="FA524" s="142"/>
      <c r="FB524" s="142"/>
      <c r="FC524" s="142"/>
      <c r="FD524" s="142"/>
      <c r="FE524" s="142"/>
      <c r="FF524" s="142"/>
      <c r="FG524" s="142"/>
      <c r="FH524" s="142"/>
      <c r="FI524" s="142"/>
      <c r="FJ524" s="142"/>
      <c r="FK524" s="142"/>
      <c r="FL524" s="142"/>
      <c r="FM524" s="142"/>
      <c r="FN524" s="142"/>
      <c r="FO524" s="142"/>
      <c r="FP524" s="142"/>
      <c r="FQ524" s="142"/>
      <c r="FR524" s="142"/>
      <c r="FS524" s="142"/>
      <c r="FT524" s="142"/>
      <c r="FU524" s="142"/>
      <c r="FV524" s="142"/>
      <c r="FW524" s="142"/>
      <c r="FX524" s="142"/>
      <c r="FY524" s="142"/>
      <c r="FZ524" s="142"/>
      <c r="GA524" s="142"/>
      <c r="GB524" s="142"/>
      <c r="GC524" s="142"/>
      <c r="GD524" s="142"/>
      <c r="GE524" s="142"/>
      <c r="GF524" s="142"/>
      <c r="GG524" s="142"/>
      <c r="GH524" s="142"/>
      <c r="GI524" s="142"/>
      <c r="GJ524" s="142"/>
      <c r="GK524" s="142"/>
      <c r="GL524" s="142"/>
      <c r="GM524" s="142"/>
      <c r="GN524" s="142"/>
      <c r="GO524" s="142"/>
      <c r="GP524" s="142"/>
      <c r="GQ524" s="142"/>
      <c r="GR524" s="142"/>
      <c r="GS524" s="142"/>
      <c r="GT524" s="142"/>
      <c r="GU524" s="142"/>
      <c r="GV524" s="142"/>
      <c r="GW524" s="142"/>
      <c r="GX524" s="142"/>
      <c r="GY524" s="142"/>
      <c r="GZ524" s="142"/>
      <c r="HA524" s="142"/>
      <c r="HB524" s="142"/>
      <c r="HC524" s="142"/>
      <c r="HD524" s="142"/>
      <c r="HE524" s="142"/>
      <c r="HF524" s="142"/>
      <c r="HG524" s="142"/>
      <c r="HH524" s="142"/>
      <c r="HI524" s="142"/>
      <c r="HJ524" s="142"/>
      <c r="HK524" s="142"/>
      <c r="HL524" s="142"/>
      <c r="HM524" s="142"/>
      <c r="HN524" s="142"/>
      <c r="HO524" s="142"/>
      <c r="HP524" s="142"/>
      <c r="HQ524" s="142"/>
      <c r="HR524" s="142"/>
      <c r="HS524" s="142"/>
      <c r="HT524" s="142"/>
      <c r="HU524" s="142"/>
      <c r="HV524" s="142"/>
      <c r="HW524" s="142"/>
      <c r="HX524" s="142"/>
      <c r="HY524" s="142"/>
      <c r="HZ524" s="142"/>
      <c r="IA524" s="142"/>
      <c r="IB524" s="142"/>
      <c r="IC524" s="142"/>
      <c r="ID524" s="142"/>
      <c r="IE524" s="142"/>
      <c r="IF524" s="142"/>
      <c r="IG524" s="142"/>
      <c r="IH524" s="142"/>
      <c r="II524" s="142"/>
      <c r="IJ524" s="142"/>
      <c r="IK524" s="142"/>
      <c r="IL524" s="142"/>
      <c r="IM524" s="142"/>
      <c r="IN524" s="142"/>
      <c r="IO524" s="142"/>
      <c r="IP524" s="142"/>
      <c r="IQ524" s="142"/>
      <c r="IR524" s="142"/>
      <c r="IS524" s="142"/>
      <c r="IT524" s="142"/>
      <c r="IU524" s="142"/>
      <c r="IV524" s="142"/>
      <c r="IW524" s="142"/>
      <c r="IX524" s="142"/>
      <c r="IY524" s="142"/>
      <c r="IZ524" s="142"/>
      <c r="JA524" s="142"/>
      <c r="JB524" s="142"/>
      <c r="JC524" s="142"/>
      <c r="JD524" s="142"/>
      <c r="JE524" s="142"/>
      <c r="JF524" s="142"/>
      <c r="JG524" s="142"/>
      <c r="JH524" s="142"/>
      <c r="JI524" s="142"/>
      <c r="JJ524" s="142"/>
      <c r="JK524" s="142"/>
      <c r="JL524" s="142"/>
      <c r="JM524" s="142"/>
      <c r="JN524" s="142"/>
      <c r="JO524" s="142"/>
      <c r="JP524" s="142"/>
      <c r="JQ524" s="142"/>
      <c r="JR524" s="142"/>
      <c r="JS524" s="142"/>
      <c r="JT524" s="142"/>
      <c r="JU524" s="142"/>
      <c r="JV524" s="142"/>
      <c r="JW524" s="142"/>
      <c r="JX524" s="142"/>
      <c r="JY524" s="142"/>
      <c r="JZ524" s="142"/>
      <c r="KA524" s="142"/>
      <c r="KB524" s="142"/>
      <c r="KC524" s="142"/>
      <c r="KD524" s="142"/>
      <c r="KE524" s="142"/>
      <c r="KF524" s="142"/>
      <c r="KG524" s="142"/>
      <c r="KH524" s="142"/>
      <c r="KI524" s="142"/>
      <c r="KJ524" s="142"/>
      <c r="KK524" s="142"/>
      <c r="KL524" s="142"/>
      <c r="KM524" s="142"/>
      <c r="KN524" s="142"/>
      <c r="KO524" s="142"/>
      <c r="KP524" s="142"/>
      <c r="KQ524" s="142"/>
      <c r="KR524" s="142"/>
      <c r="KS524" s="142"/>
      <c r="KT524" s="142"/>
      <c r="KU524" s="142"/>
      <c r="KV524" s="142"/>
      <c r="KW524" s="142"/>
      <c r="KX524" s="142"/>
      <c r="KY524" s="142"/>
      <c r="KZ524" s="142"/>
      <c r="LA524" s="142"/>
      <c r="LB524" s="142"/>
      <c r="LC524" s="142"/>
      <c r="LD524" s="142"/>
      <c r="LE524" s="142"/>
      <c r="LF524" s="142"/>
      <c r="LG524" s="142"/>
      <c r="LH524" s="142"/>
      <c r="LI524" s="142"/>
      <c r="LJ524" s="142"/>
      <c r="LK524" s="142"/>
      <c r="LL524" s="142"/>
      <c r="LM524" s="142"/>
      <c r="LN524" s="142"/>
      <c r="LO524" s="142"/>
      <c r="LP524" s="142"/>
      <c r="LQ524" s="142"/>
      <c r="LR524" s="142"/>
      <c r="LS524" s="142"/>
      <c r="LT524" s="142"/>
      <c r="LU524" s="142"/>
      <c r="LV524" s="142"/>
      <c r="LW524" s="142"/>
      <c r="LX524" s="142"/>
      <c r="LY524" s="142"/>
      <c r="LZ524" s="142"/>
      <c r="MA524" s="142"/>
      <c r="MB524" s="142"/>
      <c r="MC524" s="142"/>
      <c r="MD524" s="142"/>
      <c r="ME524" s="142"/>
      <c r="MF524" s="142"/>
      <c r="MG524" s="142"/>
      <c r="MH524" s="142"/>
      <c r="MI524" s="142"/>
      <c r="MJ524" s="142"/>
      <c r="MK524" s="142"/>
      <c r="ML524" s="142"/>
      <c r="MM524" s="142"/>
      <c r="MN524" s="142"/>
      <c r="MO524" s="142"/>
      <c r="MP524" s="142"/>
      <c r="MQ524" s="142"/>
      <c r="MR524" s="142"/>
      <c r="MS524" s="142"/>
      <c r="MT524" s="142"/>
      <c r="MU524" s="142"/>
      <c r="MV524" s="142"/>
      <c r="MW524" s="142"/>
      <c r="MX524" s="142"/>
      <c r="MY524" s="142"/>
      <c r="MZ524" s="142"/>
      <c r="NA524" s="142"/>
      <c r="NB524" s="142"/>
      <c r="NC524" s="142"/>
      <c r="ND524" s="142"/>
      <c r="NE524" s="142"/>
      <c r="NF524" s="142"/>
      <c r="NG524" s="142"/>
      <c r="NH524" s="142"/>
      <c r="NI524" s="142"/>
      <c r="NJ524" s="142"/>
      <c r="NK524" s="142"/>
      <c r="NL524" s="142"/>
      <c r="NM524" s="142"/>
      <c r="NN524" s="142"/>
      <c r="NO524" s="142"/>
      <c r="NP524" s="142"/>
      <c r="NQ524" s="142"/>
      <c r="NR524" s="142"/>
      <c r="NS524" s="142"/>
      <c r="NT524" s="142"/>
      <c r="NU524" s="142"/>
      <c r="NV524" s="142"/>
      <c r="NW524" s="142"/>
      <c r="NX524" s="142"/>
      <c r="NY524" s="142"/>
      <c r="NZ524" s="142"/>
      <c r="OA524" s="142"/>
      <c r="OB524" s="142"/>
      <c r="OC524" s="142"/>
      <c r="OD524" s="142"/>
      <c r="OE524" s="142"/>
      <c r="OF524" s="142"/>
      <c r="OG524" s="142"/>
      <c r="OH524" s="142"/>
      <c r="OI524" s="142"/>
      <c r="OJ524" s="142"/>
      <c r="OK524" s="142"/>
      <c r="OL524" s="142"/>
      <c r="OM524" s="142"/>
      <c r="ON524" s="142"/>
      <c r="OO524" s="142"/>
      <c r="OP524" s="142"/>
      <c r="OQ524" s="142"/>
      <c r="OR524" s="142"/>
      <c r="OS524" s="142"/>
      <c r="OT524" s="142"/>
      <c r="OU524" s="142"/>
      <c r="OV524" s="142"/>
      <c r="OW524" s="142"/>
      <c r="OX524" s="142"/>
      <c r="OY524" s="142"/>
      <c r="OZ524" s="142"/>
      <c r="PA524" s="142"/>
      <c r="PB524" s="142"/>
      <c r="PC524" s="142"/>
      <c r="PD524" s="142"/>
      <c r="PE524" s="142"/>
      <c r="PF524" s="142"/>
      <c r="PG524" s="142"/>
      <c r="PH524" s="142"/>
      <c r="PI524" s="142"/>
      <c r="PJ524" s="142"/>
      <c r="PK524" s="142"/>
      <c r="PL524" s="142"/>
      <c r="PM524" s="142"/>
      <c r="PN524" s="142"/>
      <c r="PO524" s="142"/>
      <c r="PP524" s="142"/>
      <c r="PQ524" s="142"/>
      <c r="PR524" s="142"/>
      <c r="PS524" s="142"/>
      <c r="PT524" s="142"/>
      <c r="PU524" s="142"/>
      <c r="PV524" s="142"/>
      <c r="PW524" s="142"/>
      <c r="PX524" s="142"/>
      <c r="PY524" s="142"/>
      <c r="PZ524" s="142"/>
      <c r="QA524" s="142"/>
      <c r="QB524" s="142"/>
      <c r="QC524" s="142"/>
      <c r="QD524" s="142"/>
      <c r="QE524" s="142"/>
      <c r="QF524" s="142"/>
      <c r="QG524" s="142"/>
      <c r="QH524" s="142"/>
      <c r="QI524" s="142"/>
      <c r="QJ524" s="142"/>
      <c r="QK524" s="142"/>
      <c r="QL524" s="142"/>
      <c r="QM524" s="142"/>
      <c r="QN524" s="142"/>
      <c r="QO524" s="142"/>
      <c r="QP524" s="142"/>
      <c r="QQ524" s="142"/>
      <c r="QR524" s="142"/>
      <c r="QS524" s="142"/>
      <c r="QT524" s="142"/>
      <c r="QU524" s="142"/>
      <c r="QV524" s="142"/>
      <c r="QW524" s="142"/>
      <c r="QX524" s="142"/>
      <c r="QY524" s="142"/>
      <c r="QZ524" s="142"/>
      <c r="RA524" s="142"/>
      <c r="RB524" s="142"/>
      <c r="RC524" s="142"/>
      <c r="RD524" s="142"/>
      <c r="RE524" s="142"/>
      <c r="RF524" s="142"/>
      <c r="RG524" s="142"/>
      <c r="RH524" s="142"/>
      <c r="RI524" s="142"/>
      <c r="RJ524" s="142"/>
      <c r="RK524" s="142"/>
      <c r="RL524" s="142"/>
      <c r="RM524" s="142"/>
      <c r="RN524" s="142"/>
      <c r="RO524" s="142"/>
      <c r="RP524" s="142"/>
      <c r="RQ524" s="142"/>
      <c r="RR524" s="142"/>
      <c r="RS524" s="142"/>
      <c r="RT524" s="142"/>
      <c r="RU524" s="142"/>
      <c r="RV524" s="142"/>
      <c r="RW524" s="142"/>
      <c r="RX524" s="142"/>
      <c r="RY524" s="142"/>
      <c r="RZ524" s="142"/>
      <c r="SA524" s="142"/>
      <c r="SB524" s="142"/>
      <c r="SC524" s="142"/>
      <c r="SD524" s="142"/>
      <c r="SE524" s="142"/>
      <c r="SF524" s="142"/>
      <c r="SG524" s="142"/>
      <c r="SH524" s="142"/>
      <c r="SI524" s="142"/>
      <c r="SJ524" s="142"/>
      <c r="SK524" s="142"/>
      <c r="SL524" s="142"/>
      <c r="SM524" s="142"/>
      <c r="SN524" s="142"/>
      <c r="SO524" s="142"/>
      <c r="SP524" s="142"/>
      <c r="SQ524" s="142"/>
      <c r="SR524" s="142"/>
      <c r="SS524" s="142"/>
      <c r="ST524" s="142"/>
      <c r="SU524" s="142"/>
      <c r="SV524" s="142"/>
      <c r="SW524" s="142"/>
      <c r="SX524" s="142"/>
      <c r="SY524" s="142"/>
      <c r="SZ524" s="142"/>
      <c r="TA524" s="142"/>
      <c r="TB524" s="142"/>
      <c r="TC524" s="142"/>
      <c r="TD524" s="142"/>
      <c r="TE524" s="142"/>
      <c r="TF524" s="142"/>
      <c r="TG524" s="142"/>
      <c r="TH524" s="142"/>
      <c r="TI524" s="142"/>
      <c r="TJ524" s="142"/>
      <c r="TK524" s="142"/>
      <c r="TL524" s="142"/>
      <c r="TM524" s="142"/>
      <c r="TN524" s="142"/>
      <c r="TO524" s="142"/>
      <c r="TP524" s="142"/>
      <c r="TQ524" s="142"/>
      <c r="TR524" s="142"/>
      <c r="TS524" s="142"/>
      <c r="TT524" s="142"/>
      <c r="TU524" s="142"/>
      <c r="TV524" s="142"/>
      <c r="TW524" s="142"/>
      <c r="TX524" s="142"/>
      <c r="TY524" s="142"/>
      <c r="TZ524" s="142"/>
      <c r="UA524" s="142"/>
      <c r="UB524" s="142"/>
      <c r="UC524" s="142"/>
      <c r="UD524" s="142"/>
      <c r="UE524" s="142"/>
      <c r="UF524" s="142"/>
      <c r="UG524" s="142"/>
      <c r="UH524" s="142"/>
      <c r="UI524" s="142"/>
      <c r="UJ524" s="142"/>
      <c r="UK524" s="142"/>
      <c r="UL524" s="142"/>
      <c r="UM524" s="142"/>
      <c r="UN524" s="142"/>
      <c r="UO524" s="142"/>
      <c r="UP524" s="142"/>
      <c r="UQ524" s="142"/>
      <c r="UR524" s="142"/>
      <c r="US524" s="142"/>
      <c r="UT524" s="142"/>
      <c r="UU524" s="142"/>
      <c r="UV524" s="142"/>
      <c r="UW524" s="142"/>
      <c r="UX524" s="142"/>
      <c r="UY524" s="142"/>
      <c r="UZ524" s="142"/>
      <c r="VA524" s="142"/>
      <c r="VB524" s="142"/>
      <c r="VC524" s="142"/>
      <c r="VD524" s="142"/>
      <c r="VE524" s="142"/>
      <c r="VF524" s="142"/>
      <c r="VG524" s="142"/>
      <c r="VH524" s="142"/>
      <c r="VI524" s="142"/>
      <c r="VJ524" s="142"/>
      <c r="VK524" s="142"/>
      <c r="VL524" s="142"/>
      <c r="VM524" s="142"/>
      <c r="VN524" s="142"/>
      <c r="VO524" s="142"/>
      <c r="VP524" s="142"/>
      <c r="VQ524" s="142"/>
      <c r="VR524" s="142"/>
      <c r="VS524" s="142"/>
      <c r="VT524" s="142"/>
      <c r="VU524" s="142"/>
      <c r="VV524" s="142"/>
      <c r="VW524" s="142"/>
      <c r="VX524" s="142"/>
      <c r="VY524" s="142"/>
      <c r="VZ524" s="142"/>
      <c r="WA524" s="142"/>
      <c r="WB524" s="142"/>
      <c r="WC524" s="142"/>
      <c r="WD524" s="142"/>
      <c r="WE524" s="142"/>
      <c r="WF524" s="142"/>
      <c r="WG524" s="142"/>
      <c r="WH524" s="142"/>
      <c r="WI524" s="142"/>
      <c r="WJ524" s="142"/>
      <c r="WK524" s="142"/>
      <c r="WL524" s="142"/>
      <c r="WM524" s="142"/>
      <c r="WN524" s="142"/>
      <c r="WO524" s="142"/>
      <c r="WP524" s="142"/>
      <c r="WQ524" s="142"/>
      <c r="WR524" s="142"/>
      <c r="WS524" s="142"/>
      <c r="WT524" s="142"/>
      <c r="WU524" s="142"/>
      <c r="WV524" s="142"/>
      <c r="WW524" s="142"/>
      <c r="WX524" s="142"/>
      <c r="WY524" s="142"/>
      <c r="WZ524" s="142"/>
      <c r="XA524" s="142"/>
      <c r="XB524" s="142"/>
      <c r="XC524" s="142"/>
      <c r="XD524" s="142"/>
      <c r="XE524" s="142"/>
      <c r="XF524" s="142"/>
      <c r="XG524" s="142"/>
      <c r="XH524" s="142"/>
      <c r="XI524" s="142"/>
      <c r="XJ524" s="142"/>
      <c r="XK524" s="142"/>
      <c r="XL524" s="142"/>
      <c r="XM524" s="142"/>
      <c r="XN524" s="142"/>
      <c r="XO524" s="142"/>
      <c r="XP524" s="142"/>
      <c r="XQ524" s="142"/>
      <c r="XR524" s="142"/>
      <c r="XS524" s="142"/>
      <c r="XT524" s="142"/>
      <c r="XU524" s="142"/>
      <c r="XV524" s="142"/>
      <c r="XW524" s="142"/>
      <c r="XX524" s="142"/>
      <c r="XY524" s="142"/>
      <c r="XZ524" s="142"/>
      <c r="YA524" s="142"/>
      <c r="YB524" s="142"/>
      <c r="YC524" s="142"/>
      <c r="YD524" s="142"/>
      <c r="YE524" s="142"/>
      <c r="YF524" s="142"/>
      <c r="YG524" s="142"/>
      <c r="YH524" s="142"/>
      <c r="YI524" s="142"/>
      <c r="YJ524" s="142"/>
      <c r="YK524" s="142"/>
      <c r="YL524" s="142"/>
      <c r="YM524" s="142"/>
      <c r="YN524" s="142"/>
      <c r="YO524" s="142"/>
      <c r="YP524" s="142"/>
      <c r="YQ524" s="142"/>
      <c r="YR524" s="142"/>
      <c r="YS524" s="142"/>
      <c r="YT524" s="142"/>
      <c r="YU524" s="142"/>
      <c r="YV524" s="142"/>
      <c r="YW524" s="142"/>
      <c r="YX524" s="142"/>
      <c r="YY524" s="142"/>
      <c r="YZ524" s="142"/>
      <c r="ZA524" s="142"/>
      <c r="ZB524" s="142"/>
      <c r="ZC524" s="142"/>
      <c r="ZD524" s="142"/>
      <c r="ZE524" s="142"/>
      <c r="ZF524" s="142"/>
      <c r="ZG524" s="142"/>
      <c r="ZH524" s="142"/>
      <c r="ZI524" s="142"/>
      <c r="ZJ524" s="142"/>
      <c r="ZK524" s="142"/>
      <c r="ZL524" s="142"/>
      <c r="ZM524" s="142"/>
      <c r="ZN524" s="142"/>
      <c r="ZO524" s="142"/>
      <c r="ZP524" s="142"/>
      <c r="ZQ524" s="142"/>
      <c r="ZR524" s="142"/>
      <c r="ZS524" s="142"/>
      <c r="ZT524" s="142"/>
      <c r="ZU524" s="142"/>
      <c r="ZV524" s="142"/>
      <c r="ZW524" s="142"/>
      <c r="ZX524" s="142"/>
      <c r="ZY524" s="142"/>
      <c r="ZZ524" s="142"/>
      <c r="AAA524" s="142"/>
      <c r="AAB524" s="142"/>
      <c r="AAC524" s="142"/>
      <c r="AAD524" s="142"/>
      <c r="AAE524" s="142"/>
      <c r="AAF524" s="142"/>
      <c r="AAG524" s="142"/>
      <c r="AAH524" s="142"/>
      <c r="AAI524" s="142"/>
      <c r="AAJ524" s="142"/>
      <c r="AAK524" s="142"/>
      <c r="AAL524" s="142"/>
      <c r="AAM524" s="142"/>
      <c r="AAN524" s="142"/>
      <c r="AAO524" s="142"/>
      <c r="AAP524" s="142"/>
      <c r="AAQ524" s="142"/>
      <c r="AAR524" s="142"/>
      <c r="AAS524" s="142"/>
      <c r="AAT524" s="142"/>
      <c r="AAU524" s="142"/>
      <c r="AAV524" s="142"/>
      <c r="AAW524" s="142"/>
      <c r="AAX524" s="142"/>
      <c r="AAY524" s="142"/>
      <c r="AAZ524" s="142"/>
      <c r="ABA524" s="142"/>
      <c r="ABB524" s="142"/>
      <c r="ABC524" s="142"/>
      <c r="ABD524" s="142"/>
      <c r="ABE524" s="142"/>
      <c r="ABF524" s="142"/>
      <c r="ABG524" s="142"/>
      <c r="ABH524" s="142"/>
      <c r="ABI524" s="142"/>
      <c r="ABJ524" s="142"/>
      <c r="ABK524" s="142"/>
      <c r="ABL524" s="142"/>
      <c r="ABM524" s="142"/>
      <c r="ABN524" s="142"/>
      <c r="ABO524" s="142"/>
      <c r="ABP524" s="142"/>
      <c r="ABQ524" s="142"/>
      <c r="ABR524" s="142"/>
      <c r="ABS524" s="142"/>
      <c r="ABT524" s="142"/>
      <c r="ABU524" s="142"/>
      <c r="ABV524" s="142"/>
      <c r="ABW524" s="142"/>
      <c r="ABX524" s="142"/>
      <c r="ABY524" s="142"/>
      <c r="ABZ524" s="142"/>
      <c r="ACA524" s="142"/>
      <c r="ACB524" s="142"/>
      <c r="ACC524" s="142"/>
      <c r="ACD524" s="142"/>
      <c r="ACE524" s="142"/>
      <c r="ACF524" s="142"/>
      <c r="ACG524" s="142"/>
      <c r="ACH524" s="142"/>
      <c r="ACI524" s="142"/>
      <c r="ACJ524" s="142"/>
      <c r="ACK524" s="142"/>
      <c r="ACL524" s="142"/>
      <c r="ACM524" s="142"/>
      <c r="ACN524" s="142"/>
      <c r="ACO524" s="142"/>
      <c r="ACP524" s="142"/>
      <c r="ACQ524" s="142"/>
      <c r="ACR524" s="142"/>
      <c r="ACS524" s="142"/>
      <c r="ACT524" s="142"/>
      <c r="ACU524" s="142"/>
      <c r="ACV524" s="142"/>
      <c r="ACW524" s="142"/>
      <c r="ACX524" s="142"/>
      <c r="ACY524" s="142"/>
      <c r="ACZ524" s="142"/>
      <c r="ADA524" s="142"/>
      <c r="ADB524" s="142"/>
      <c r="ADC524" s="142"/>
      <c r="ADD524" s="142"/>
      <c r="ADE524" s="142"/>
      <c r="ADF524" s="142"/>
      <c r="ADG524" s="142"/>
      <c r="ADH524" s="142"/>
      <c r="ADI524" s="142"/>
      <c r="ADJ524" s="142"/>
      <c r="ADK524" s="142"/>
      <c r="ADL524" s="142"/>
      <c r="ADM524" s="142"/>
      <c r="ADN524" s="142"/>
      <c r="ADO524" s="142"/>
      <c r="ADP524" s="142"/>
      <c r="ADQ524" s="142"/>
      <c r="ADR524" s="142"/>
      <c r="ADS524" s="142"/>
      <c r="ADT524" s="142"/>
      <c r="ADU524" s="142"/>
      <c r="ADV524" s="142"/>
      <c r="ADW524" s="142"/>
      <c r="ADX524" s="142"/>
      <c r="ADY524" s="142"/>
      <c r="ADZ524" s="142"/>
      <c r="AEA524" s="142"/>
      <c r="AEB524" s="142"/>
      <c r="AEC524" s="142"/>
      <c r="AED524" s="142"/>
      <c r="AEE524" s="142"/>
      <c r="AEF524" s="142"/>
      <c r="AEG524" s="142"/>
      <c r="AEH524" s="142"/>
      <c r="AEI524" s="142"/>
      <c r="AEJ524" s="142"/>
      <c r="AEK524" s="142"/>
      <c r="AEL524" s="142"/>
      <c r="AEM524" s="142"/>
      <c r="AEN524" s="142"/>
      <c r="AEO524" s="142"/>
      <c r="AEP524" s="142"/>
      <c r="AEQ524" s="142"/>
      <c r="AER524" s="142"/>
      <c r="AES524" s="142"/>
      <c r="AET524" s="142"/>
      <c r="AEU524" s="142"/>
      <c r="AEV524" s="142"/>
      <c r="AEW524" s="142"/>
      <c r="AEX524" s="142"/>
      <c r="AEY524" s="142"/>
      <c r="AEZ524" s="142"/>
      <c r="AFA524" s="142"/>
      <c r="AFB524" s="142"/>
      <c r="AFC524" s="142"/>
      <c r="AFD524" s="142"/>
      <c r="AFE524" s="142"/>
      <c r="AFF524" s="142"/>
      <c r="AFG524" s="142"/>
      <c r="AFH524" s="142"/>
      <c r="AFI524" s="142"/>
      <c r="AFJ524" s="142"/>
      <c r="AFK524" s="142"/>
      <c r="AFL524" s="142"/>
      <c r="AFM524" s="142"/>
      <c r="AFN524" s="142"/>
      <c r="AFO524" s="142"/>
      <c r="AFP524" s="142"/>
      <c r="AFQ524" s="142"/>
      <c r="AFR524" s="142"/>
      <c r="AFS524" s="142"/>
      <c r="AFT524" s="142"/>
      <c r="AFU524" s="142"/>
      <c r="AFV524" s="142"/>
      <c r="AFW524" s="142"/>
      <c r="AFX524" s="142"/>
      <c r="AFY524" s="142"/>
      <c r="AFZ524" s="142"/>
      <c r="AGA524" s="142"/>
      <c r="AGB524" s="142"/>
      <c r="AGC524" s="142"/>
      <c r="AGD524" s="142"/>
      <c r="AGE524" s="142"/>
      <c r="AGF524" s="142"/>
      <c r="AGG524" s="142"/>
      <c r="AGH524" s="142"/>
      <c r="AGI524" s="142"/>
      <c r="AGJ524" s="142"/>
      <c r="AGK524" s="142"/>
      <c r="AGL524" s="142"/>
      <c r="AGM524" s="142"/>
      <c r="AGN524" s="142"/>
      <c r="AGO524" s="142"/>
      <c r="AGP524" s="142"/>
      <c r="AGQ524" s="142"/>
      <c r="AGR524" s="142"/>
      <c r="AGS524" s="142"/>
      <c r="AGT524" s="142"/>
      <c r="AGU524" s="142"/>
      <c r="AGV524" s="142"/>
      <c r="AGW524" s="142"/>
      <c r="AGX524" s="142"/>
      <c r="AGY524" s="142"/>
      <c r="AGZ524" s="142"/>
      <c r="AHA524" s="142"/>
      <c r="AHB524" s="142"/>
      <c r="AHC524" s="142"/>
      <c r="AHD524" s="142"/>
      <c r="AHE524" s="142"/>
      <c r="AHF524" s="142"/>
      <c r="AHG524" s="142"/>
      <c r="AHH524" s="142"/>
      <c r="AHI524" s="142"/>
      <c r="AHJ524" s="142"/>
      <c r="AHK524" s="142"/>
      <c r="AHL524" s="142"/>
      <c r="AHM524" s="142"/>
      <c r="AHN524" s="142"/>
      <c r="AHO524" s="142"/>
      <c r="AHP524" s="142"/>
      <c r="AHQ524" s="142"/>
      <c r="AHR524" s="142"/>
      <c r="AHS524" s="142"/>
      <c r="AHT524" s="142"/>
      <c r="AHU524" s="142"/>
      <c r="AHV524" s="142"/>
      <c r="AHW524" s="142"/>
      <c r="AHX524" s="142"/>
      <c r="AHY524" s="142"/>
      <c r="AHZ524" s="142"/>
      <c r="AIA524" s="142"/>
      <c r="AIB524" s="142"/>
      <c r="AIC524" s="142"/>
      <c r="AID524" s="142"/>
      <c r="AIE524" s="142"/>
      <c r="AIF524" s="142"/>
      <c r="AIG524" s="142"/>
      <c r="AIH524" s="142"/>
      <c r="AII524" s="142"/>
      <c r="AIJ524" s="142"/>
      <c r="AIK524" s="142"/>
      <c r="AIL524" s="142"/>
      <c r="AIM524" s="142"/>
      <c r="AIN524" s="142"/>
      <c r="AIO524" s="142"/>
      <c r="AIP524" s="142"/>
      <c r="AIQ524" s="142"/>
      <c r="AIR524" s="142"/>
      <c r="AIS524" s="142"/>
      <c r="AIT524" s="142"/>
      <c r="AIU524" s="142"/>
      <c r="AIV524" s="142"/>
      <c r="AIW524" s="142"/>
      <c r="AIX524" s="142"/>
      <c r="AIY524" s="142"/>
      <c r="AIZ524" s="142"/>
      <c r="AJA524" s="142"/>
      <c r="AJB524" s="142"/>
      <c r="AJC524" s="142"/>
      <c r="AJD524" s="142"/>
      <c r="AJE524" s="142"/>
      <c r="AJF524" s="142"/>
      <c r="AJG524" s="142"/>
      <c r="AJH524" s="142"/>
      <c r="AJI524" s="142"/>
      <c r="AJJ524" s="142"/>
      <c r="AJK524" s="142"/>
      <c r="AJL524" s="142"/>
      <c r="AJM524" s="142"/>
      <c r="AJN524" s="142"/>
      <c r="AJO524" s="142"/>
      <c r="AJP524" s="142"/>
      <c r="AJQ524" s="142"/>
      <c r="AJR524" s="142"/>
      <c r="AJS524" s="142"/>
      <c r="AJT524" s="142"/>
      <c r="AJU524" s="142"/>
      <c r="AJV524" s="142"/>
      <c r="AJW524" s="142"/>
      <c r="AJX524" s="142"/>
      <c r="AJY524" s="142"/>
      <c r="AJZ524" s="142"/>
      <c r="AKA524" s="142"/>
      <c r="AKB524" s="142"/>
      <c r="AKC524" s="142"/>
      <c r="AKD524" s="142"/>
      <c r="AKE524" s="142"/>
      <c r="AKF524" s="142"/>
      <c r="AKG524" s="142"/>
      <c r="AKH524" s="142"/>
      <c r="AKI524" s="142"/>
      <c r="AKJ524" s="142"/>
      <c r="AKK524" s="142"/>
      <c r="AKL524" s="142"/>
      <c r="AKM524" s="142"/>
      <c r="AKN524" s="142"/>
      <c r="AKO524" s="142"/>
      <c r="AKP524" s="142"/>
      <c r="AKQ524" s="142"/>
      <c r="AKR524" s="142"/>
      <c r="AKS524" s="142"/>
      <c r="AKT524" s="142"/>
      <c r="AKU524" s="142"/>
      <c r="AKV524" s="142"/>
      <c r="AKW524" s="142"/>
      <c r="AKX524" s="142"/>
      <c r="AKY524" s="142"/>
      <c r="AKZ524" s="142"/>
      <c r="ALA524" s="142"/>
      <c r="ALB524" s="142"/>
      <c r="ALC524" s="142"/>
      <c r="ALD524" s="142"/>
      <c r="ALE524" s="142"/>
      <c r="ALF524" s="142"/>
      <c r="ALG524" s="142"/>
      <c r="ALH524" s="142"/>
      <c r="ALI524" s="142"/>
      <c r="ALJ524" s="142"/>
      <c r="ALK524" s="142"/>
      <c r="ALL524" s="142"/>
      <c r="ALM524" s="142"/>
      <c r="ALN524" s="142"/>
      <c r="ALO524" s="142"/>
      <c r="ALP524" s="142"/>
      <c r="ALQ524" s="142"/>
      <c r="ALR524" s="142"/>
      <c r="ALS524" s="142"/>
      <c r="ALT524" s="142"/>
      <c r="ALU524" s="142"/>
      <c r="ALV524" s="142"/>
      <c r="ALW524" s="142"/>
      <c r="ALX524" s="142"/>
      <c r="ALY524" s="142"/>
      <c r="ALZ524" s="142"/>
      <c r="AMA524" s="142"/>
      <c r="AMB524" s="142"/>
      <c r="AMC524" s="142"/>
      <c r="AMD524" s="142"/>
      <c r="AME524" s="142"/>
      <c r="AMF524" s="142"/>
      <c r="AMG524" s="142"/>
      <c r="AMH524" s="142"/>
      <c r="AMI524" s="142"/>
    </row>
    <row r="525" spans="1:1023" s="176" customFormat="1" ht="12" customHeight="1" x14ac:dyDescent="0.2">
      <c r="A525" s="443" t="str">
        <f>'PLANILHA ORÇAMENTARIA'!A119</f>
        <v>10.1.1</v>
      </c>
      <c r="B525" s="457"/>
      <c r="C525" s="460" t="str">
        <f>'PLANILHA ORÇAMENTARIA'!D119</f>
        <v>CHAPISCO APLICADO EM ALVENARIAS E ESTRUTURAS DE CONCRETO INTERNAS, COM COLHER DE PEDREIRO.  ARGAMASSA TRAÇO 1:3 COM PREPARO MANUAL. (INCLUSO CHAPISCO EM MURO DE DIVISA).</v>
      </c>
      <c r="D525" s="460"/>
      <c r="E525" s="460"/>
      <c r="F525" s="460"/>
      <c r="G525" s="460"/>
      <c r="H525" s="461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142"/>
      <c r="BH525" s="142"/>
      <c r="BI525" s="142"/>
      <c r="BJ525" s="142"/>
      <c r="BK525" s="142"/>
      <c r="BL525" s="142"/>
      <c r="BM525" s="142"/>
      <c r="BN525" s="142"/>
      <c r="BO525" s="142"/>
      <c r="BP525" s="142"/>
      <c r="BQ525" s="142"/>
      <c r="BR525" s="142"/>
      <c r="BS525" s="142"/>
      <c r="BT525" s="142"/>
      <c r="BU525" s="142"/>
      <c r="BV525" s="142"/>
      <c r="BW525" s="142"/>
      <c r="BX525" s="142"/>
      <c r="BY525" s="142"/>
      <c r="BZ525" s="142"/>
      <c r="CA525" s="142"/>
      <c r="CB525" s="142"/>
      <c r="CC525" s="142"/>
      <c r="CD525" s="142"/>
      <c r="CE525" s="142"/>
      <c r="CF525" s="142"/>
      <c r="CG525" s="142"/>
      <c r="CH525" s="142"/>
      <c r="CI525" s="142"/>
      <c r="CJ525" s="142"/>
      <c r="CK525" s="142"/>
      <c r="CL525" s="142"/>
      <c r="CM525" s="142"/>
      <c r="CN525" s="142"/>
      <c r="CO525" s="142"/>
      <c r="CP525" s="142"/>
      <c r="CQ525" s="142"/>
      <c r="CR525" s="142"/>
      <c r="CS525" s="142"/>
      <c r="CT525" s="142"/>
      <c r="CU525" s="142"/>
      <c r="CV525" s="142"/>
      <c r="CW525" s="142"/>
      <c r="CX525" s="142"/>
      <c r="CY525" s="142"/>
      <c r="CZ525" s="142"/>
      <c r="DA525" s="142"/>
      <c r="DB525" s="142"/>
      <c r="DC525" s="142"/>
      <c r="DD525" s="142"/>
      <c r="DE525" s="142"/>
      <c r="DF525" s="142"/>
      <c r="DG525" s="142"/>
      <c r="DH525" s="142"/>
      <c r="DI525" s="142"/>
      <c r="DJ525" s="142"/>
      <c r="DK525" s="142"/>
      <c r="DL525" s="142"/>
      <c r="DM525" s="142"/>
      <c r="DN525" s="142"/>
      <c r="DO525" s="142"/>
      <c r="DP525" s="142"/>
      <c r="DQ525" s="142"/>
      <c r="DR525" s="142"/>
      <c r="DS525" s="142"/>
      <c r="DT525" s="142"/>
      <c r="DU525" s="142"/>
      <c r="DV525" s="142"/>
      <c r="DW525" s="142"/>
      <c r="DX525" s="142"/>
      <c r="DY525" s="142"/>
      <c r="DZ525" s="142"/>
      <c r="EA525" s="142"/>
      <c r="EB525" s="142"/>
      <c r="EC525" s="142"/>
      <c r="ED525" s="142"/>
      <c r="EE525" s="142"/>
      <c r="EF525" s="142"/>
      <c r="EG525" s="142"/>
      <c r="EH525" s="142"/>
      <c r="EI525" s="142"/>
      <c r="EJ525" s="142"/>
      <c r="EK525" s="142"/>
      <c r="EL525" s="142"/>
      <c r="EM525" s="142"/>
      <c r="EN525" s="142"/>
      <c r="EO525" s="142"/>
      <c r="EP525" s="142"/>
      <c r="EQ525" s="142"/>
      <c r="ER525" s="142"/>
      <c r="ES525" s="142"/>
      <c r="ET525" s="142"/>
      <c r="EU525" s="142"/>
      <c r="EV525" s="142"/>
      <c r="EW525" s="142"/>
      <c r="EX525" s="142"/>
      <c r="EY525" s="142"/>
      <c r="EZ525" s="142"/>
      <c r="FA525" s="142"/>
      <c r="FB525" s="142"/>
      <c r="FC525" s="142"/>
      <c r="FD525" s="142"/>
      <c r="FE525" s="142"/>
      <c r="FF525" s="142"/>
      <c r="FG525" s="142"/>
      <c r="FH525" s="142"/>
      <c r="FI525" s="142"/>
      <c r="FJ525" s="142"/>
      <c r="FK525" s="142"/>
      <c r="FL525" s="142"/>
      <c r="FM525" s="142"/>
      <c r="FN525" s="142"/>
      <c r="FO525" s="142"/>
      <c r="FP525" s="142"/>
      <c r="FQ525" s="142"/>
      <c r="FR525" s="142"/>
      <c r="FS525" s="142"/>
      <c r="FT525" s="142"/>
      <c r="FU525" s="142"/>
      <c r="FV525" s="142"/>
      <c r="FW525" s="142"/>
      <c r="FX525" s="142"/>
      <c r="FY525" s="142"/>
      <c r="FZ525" s="142"/>
      <c r="GA525" s="142"/>
      <c r="GB525" s="142"/>
      <c r="GC525" s="142"/>
      <c r="GD525" s="142"/>
      <c r="GE525" s="142"/>
      <c r="GF525" s="142"/>
      <c r="GG525" s="142"/>
      <c r="GH525" s="142"/>
      <c r="GI525" s="142"/>
      <c r="GJ525" s="142"/>
      <c r="GK525" s="142"/>
      <c r="GL525" s="142"/>
      <c r="GM525" s="142"/>
      <c r="GN525" s="142"/>
      <c r="GO525" s="142"/>
      <c r="GP525" s="142"/>
      <c r="GQ525" s="142"/>
      <c r="GR525" s="142"/>
      <c r="GS525" s="142"/>
      <c r="GT525" s="142"/>
      <c r="GU525" s="142"/>
      <c r="GV525" s="142"/>
      <c r="GW525" s="142"/>
      <c r="GX525" s="142"/>
      <c r="GY525" s="142"/>
      <c r="GZ525" s="142"/>
      <c r="HA525" s="142"/>
      <c r="HB525" s="142"/>
      <c r="HC525" s="142"/>
      <c r="HD525" s="142"/>
      <c r="HE525" s="142"/>
      <c r="HF525" s="142"/>
      <c r="HG525" s="142"/>
      <c r="HH525" s="142"/>
      <c r="HI525" s="142"/>
      <c r="HJ525" s="142"/>
      <c r="HK525" s="142"/>
      <c r="HL525" s="142"/>
      <c r="HM525" s="142"/>
      <c r="HN525" s="142"/>
      <c r="HO525" s="142"/>
      <c r="HP525" s="142"/>
      <c r="HQ525" s="142"/>
      <c r="HR525" s="142"/>
      <c r="HS525" s="142"/>
      <c r="HT525" s="142"/>
      <c r="HU525" s="142"/>
      <c r="HV525" s="142"/>
      <c r="HW525" s="142"/>
      <c r="HX525" s="142"/>
      <c r="HY525" s="142"/>
      <c r="HZ525" s="142"/>
      <c r="IA525" s="142"/>
      <c r="IB525" s="142"/>
      <c r="IC525" s="142"/>
      <c r="ID525" s="142"/>
      <c r="IE525" s="142"/>
      <c r="IF525" s="142"/>
      <c r="IG525" s="142"/>
      <c r="IH525" s="142"/>
      <c r="II525" s="142"/>
      <c r="IJ525" s="142"/>
      <c r="IK525" s="142"/>
      <c r="IL525" s="142"/>
      <c r="IM525" s="142"/>
      <c r="IN525" s="142"/>
      <c r="IO525" s="142"/>
      <c r="IP525" s="142"/>
      <c r="IQ525" s="142"/>
      <c r="IR525" s="142"/>
      <c r="IS525" s="142"/>
      <c r="IT525" s="142"/>
      <c r="IU525" s="142"/>
      <c r="IV525" s="142"/>
      <c r="IW525" s="142"/>
      <c r="IX525" s="142"/>
      <c r="IY525" s="142"/>
      <c r="IZ525" s="142"/>
      <c r="JA525" s="142"/>
      <c r="JB525" s="142"/>
      <c r="JC525" s="142"/>
      <c r="JD525" s="142"/>
      <c r="JE525" s="142"/>
      <c r="JF525" s="142"/>
      <c r="JG525" s="142"/>
      <c r="JH525" s="142"/>
      <c r="JI525" s="142"/>
      <c r="JJ525" s="142"/>
      <c r="JK525" s="142"/>
      <c r="JL525" s="142"/>
      <c r="JM525" s="142"/>
      <c r="JN525" s="142"/>
      <c r="JO525" s="142"/>
      <c r="JP525" s="142"/>
      <c r="JQ525" s="142"/>
      <c r="JR525" s="142"/>
      <c r="JS525" s="142"/>
      <c r="JT525" s="142"/>
      <c r="JU525" s="142"/>
      <c r="JV525" s="142"/>
      <c r="JW525" s="142"/>
      <c r="JX525" s="142"/>
      <c r="JY525" s="142"/>
      <c r="JZ525" s="142"/>
      <c r="KA525" s="142"/>
      <c r="KB525" s="142"/>
      <c r="KC525" s="142"/>
      <c r="KD525" s="142"/>
      <c r="KE525" s="142"/>
      <c r="KF525" s="142"/>
      <c r="KG525" s="142"/>
      <c r="KH525" s="142"/>
      <c r="KI525" s="142"/>
      <c r="KJ525" s="142"/>
      <c r="KK525" s="142"/>
      <c r="KL525" s="142"/>
      <c r="KM525" s="142"/>
      <c r="KN525" s="142"/>
      <c r="KO525" s="142"/>
      <c r="KP525" s="142"/>
      <c r="KQ525" s="142"/>
      <c r="KR525" s="142"/>
      <c r="KS525" s="142"/>
      <c r="KT525" s="142"/>
      <c r="KU525" s="142"/>
      <c r="KV525" s="142"/>
      <c r="KW525" s="142"/>
      <c r="KX525" s="142"/>
      <c r="KY525" s="142"/>
      <c r="KZ525" s="142"/>
      <c r="LA525" s="142"/>
      <c r="LB525" s="142"/>
      <c r="LC525" s="142"/>
      <c r="LD525" s="142"/>
      <c r="LE525" s="142"/>
      <c r="LF525" s="142"/>
      <c r="LG525" s="142"/>
      <c r="LH525" s="142"/>
      <c r="LI525" s="142"/>
      <c r="LJ525" s="142"/>
      <c r="LK525" s="142"/>
      <c r="LL525" s="142"/>
      <c r="LM525" s="142"/>
      <c r="LN525" s="142"/>
      <c r="LO525" s="142"/>
      <c r="LP525" s="142"/>
      <c r="LQ525" s="142"/>
      <c r="LR525" s="142"/>
      <c r="LS525" s="142"/>
      <c r="LT525" s="142"/>
      <c r="LU525" s="142"/>
      <c r="LV525" s="142"/>
      <c r="LW525" s="142"/>
      <c r="LX525" s="142"/>
      <c r="LY525" s="142"/>
      <c r="LZ525" s="142"/>
      <c r="MA525" s="142"/>
      <c r="MB525" s="142"/>
      <c r="MC525" s="142"/>
      <c r="MD525" s="142"/>
      <c r="ME525" s="142"/>
      <c r="MF525" s="142"/>
      <c r="MG525" s="142"/>
      <c r="MH525" s="142"/>
      <c r="MI525" s="142"/>
      <c r="MJ525" s="142"/>
      <c r="MK525" s="142"/>
      <c r="ML525" s="142"/>
      <c r="MM525" s="142"/>
      <c r="MN525" s="142"/>
      <c r="MO525" s="142"/>
      <c r="MP525" s="142"/>
      <c r="MQ525" s="142"/>
      <c r="MR525" s="142"/>
      <c r="MS525" s="142"/>
      <c r="MT525" s="142"/>
      <c r="MU525" s="142"/>
      <c r="MV525" s="142"/>
      <c r="MW525" s="142"/>
      <c r="MX525" s="142"/>
      <c r="MY525" s="142"/>
      <c r="MZ525" s="142"/>
      <c r="NA525" s="142"/>
      <c r="NB525" s="142"/>
      <c r="NC525" s="142"/>
      <c r="ND525" s="142"/>
      <c r="NE525" s="142"/>
      <c r="NF525" s="142"/>
      <c r="NG525" s="142"/>
      <c r="NH525" s="142"/>
      <c r="NI525" s="142"/>
      <c r="NJ525" s="142"/>
      <c r="NK525" s="142"/>
      <c r="NL525" s="142"/>
      <c r="NM525" s="142"/>
      <c r="NN525" s="142"/>
      <c r="NO525" s="142"/>
      <c r="NP525" s="142"/>
      <c r="NQ525" s="142"/>
      <c r="NR525" s="142"/>
      <c r="NS525" s="142"/>
      <c r="NT525" s="142"/>
      <c r="NU525" s="142"/>
      <c r="NV525" s="142"/>
      <c r="NW525" s="142"/>
      <c r="NX525" s="142"/>
      <c r="NY525" s="142"/>
      <c r="NZ525" s="142"/>
      <c r="OA525" s="142"/>
      <c r="OB525" s="142"/>
      <c r="OC525" s="142"/>
      <c r="OD525" s="142"/>
      <c r="OE525" s="142"/>
      <c r="OF525" s="142"/>
      <c r="OG525" s="142"/>
      <c r="OH525" s="142"/>
      <c r="OI525" s="142"/>
      <c r="OJ525" s="142"/>
      <c r="OK525" s="142"/>
      <c r="OL525" s="142"/>
      <c r="OM525" s="142"/>
      <c r="ON525" s="142"/>
      <c r="OO525" s="142"/>
      <c r="OP525" s="142"/>
      <c r="OQ525" s="142"/>
      <c r="OR525" s="142"/>
      <c r="OS525" s="142"/>
      <c r="OT525" s="142"/>
      <c r="OU525" s="142"/>
      <c r="OV525" s="142"/>
      <c r="OW525" s="142"/>
      <c r="OX525" s="142"/>
      <c r="OY525" s="142"/>
      <c r="OZ525" s="142"/>
      <c r="PA525" s="142"/>
      <c r="PB525" s="142"/>
      <c r="PC525" s="142"/>
      <c r="PD525" s="142"/>
      <c r="PE525" s="142"/>
      <c r="PF525" s="142"/>
      <c r="PG525" s="142"/>
      <c r="PH525" s="142"/>
      <c r="PI525" s="142"/>
      <c r="PJ525" s="142"/>
      <c r="PK525" s="142"/>
      <c r="PL525" s="142"/>
      <c r="PM525" s="142"/>
      <c r="PN525" s="142"/>
      <c r="PO525" s="142"/>
      <c r="PP525" s="142"/>
      <c r="PQ525" s="142"/>
      <c r="PR525" s="142"/>
      <c r="PS525" s="142"/>
      <c r="PT525" s="142"/>
      <c r="PU525" s="142"/>
      <c r="PV525" s="142"/>
      <c r="PW525" s="142"/>
      <c r="PX525" s="142"/>
      <c r="PY525" s="142"/>
      <c r="PZ525" s="142"/>
      <c r="QA525" s="142"/>
      <c r="QB525" s="142"/>
      <c r="QC525" s="142"/>
      <c r="QD525" s="142"/>
      <c r="QE525" s="142"/>
      <c r="QF525" s="142"/>
      <c r="QG525" s="142"/>
      <c r="QH525" s="142"/>
      <c r="QI525" s="142"/>
      <c r="QJ525" s="142"/>
      <c r="QK525" s="142"/>
      <c r="QL525" s="142"/>
      <c r="QM525" s="142"/>
      <c r="QN525" s="142"/>
      <c r="QO525" s="142"/>
      <c r="QP525" s="142"/>
      <c r="QQ525" s="142"/>
      <c r="QR525" s="142"/>
      <c r="QS525" s="142"/>
      <c r="QT525" s="142"/>
      <c r="QU525" s="142"/>
      <c r="QV525" s="142"/>
      <c r="QW525" s="142"/>
      <c r="QX525" s="142"/>
      <c r="QY525" s="142"/>
      <c r="QZ525" s="142"/>
      <c r="RA525" s="142"/>
      <c r="RB525" s="142"/>
      <c r="RC525" s="142"/>
      <c r="RD525" s="142"/>
      <c r="RE525" s="142"/>
      <c r="RF525" s="142"/>
      <c r="RG525" s="142"/>
      <c r="RH525" s="142"/>
      <c r="RI525" s="142"/>
      <c r="RJ525" s="142"/>
      <c r="RK525" s="142"/>
      <c r="RL525" s="142"/>
      <c r="RM525" s="142"/>
      <c r="RN525" s="142"/>
      <c r="RO525" s="142"/>
      <c r="RP525" s="142"/>
      <c r="RQ525" s="142"/>
      <c r="RR525" s="142"/>
      <c r="RS525" s="142"/>
      <c r="RT525" s="142"/>
      <c r="RU525" s="142"/>
      <c r="RV525" s="142"/>
      <c r="RW525" s="142"/>
      <c r="RX525" s="142"/>
      <c r="RY525" s="142"/>
      <c r="RZ525" s="142"/>
      <c r="SA525" s="142"/>
      <c r="SB525" s="142"/>
      <c r="SC525" s="142"/>
      <c r="SD525" s="142"/>
      <c r="SE525" s="142"/>
      <c r="SF525" s="142"/>
      <c r="SG525" s="142"/>
      <c r="SH525" s="142"/>
      <c r="SI525" s="142"/>
      <c r="SJ525" s="142"/>
      <c r="SK525" s="142"/>
      <c r="SL525" s="142"/>
      <c r="SM525" s="142"/>
      <c r="SN525" s="142"/>
      <c r="SO525" s="142"/>
      <c r="SP525" s="142"/>
      <c r="SQ525" s="142"/>
      <c r="SR525" s="142"/>
      <c r="SS525" s="142"/>
      <c r="ST525" s="142"/>
      <c r="SU525" s="142"/>
      <c r="SV525" s="142"/>
      <c r="SW525" s="142"/>
      <c r="SX525" s="142"/>
      <c r="SY525" s="142"/>
      <c r="SZ525" s="142"/>
      <c r="TA525" s="142"/>
      <c r="TB525" s="142"/>
      <c r="TC525" s="142"/>
      <c r="TD525" s="142"/>
      <c r="TE525" s="142"/>
      <c r="TF525" s="142"/>
      <c r="TG525" s="142"/>
      <c r="TH525" s="142"/>
      <c r="TI525" s="142"/>
      <c r="TJ525" s="142"/>
      <c r="TK525" s="142"/>
      <c r="TL525" s="142"/>
      <c r="TM525" s="142"/>
      <c r="TN525" s="142"/>
      <c r="TO525" s="142"/>
      <c r="TP525" s="142"/>
      <c r="TQ525" s="142"/>
      <c r="TR525" s="142"/>
      <c r="TS525" s="142"/>
      <c r="TT525" s="142"/>
      <c r="TU525" s="142"/>
      <c r="TV525" s="142"/>
      <c r="TW525" s="142"/>
      <c r="TX525" s="142"/>
      <c r="TY525" s="142"/>
      <c r="TZ525" s="142"/>
      <c r="UA525" s="142"/>
      <c r="UB525" s="142"/>
      <c r="UC525" s="142"/>
      <c r="UD525" s="142"/>
      <c r="UE525" s="142"/>
      <c r="UF525" s="142"/>
      <c r="UG525" s="142"/>
      <c r="UH525" s="142"/>
      <c r="UI525" s="142"/>
      <c r="UJ525" s="142"/>
      <c r="UK525" s="142"/>
      <c r="UL525" s="142"/>
      <c r="UM525" s="142"/>
      <c r="UN525" s="142"/>
      <c r="UO525" s="142"/>
      <c r="UP525" s="142"/>
      <c r="UQ525" s="142"/>
      <c r="UR525" s="142"/>
      <c r="US525" s="142"/>
      <c r="UT525" s="142"/>
      <c r="UU525" s="142"/>
      <c r="UV525" s="142"/>
      <c r="UW525" s="142"/>
      <c r="UX525" s="142"/>
      <c r="UY525" s="142"/>
      <c r="UZ525" s="142"/>
      <c r="VA525" s="142"/>
      <c r="VB525" s="142"/>
      <c r="VC525" s="142"/>
      <c r="VD525" s="142"/>
      <c r="VE525" s="142"/>
      <c r="VF525" s="142"/>
      <c r="VG525" s="142"/>
      <c r="VH525" s="142"/>
      <c r="VI525" s="142"/>
      <c r="VJ525" s="142"/>
      <c r="VK525" s="142"/>
      <c r="VL525" s="142"/>
      <c r="VM525" s="142"/>
      <c r="VN525" s="142"/>
      <c r="VO525" s="142"/>
      <c r="VP525" s="142"/>
      <c r="VQ525" s="142"/>
      <c r="VR525" s="142"/>
      <c r="VS525" s="142"/>
      <c r="VT525" s="142"/>
      <c r="VU525" s="142"/>
      <c r="VV525" s="142"/>
      <c r="VW525" s="142"/>
      <c r="VX525" s="142"/>
      <c r="VY525" s="142"/>
      <c r="VZ525" s="142"/>
      <c r="WA525" s="142"/>
      <c r="WB525" s="142"/>
      <c r="WC525" s="142"/>
      <c r="WD525" s="142"/>
      <c r="WE525" s="142"/>
      <c r="WF525" s="142"/>
      <c r="WG525" s="142"/>
      <c r="WH525" s="142"/>
      <c r="WI525" s="142"/>
      <c r="WJ525" s="142"/>
      <c r="WK525" s="142"/>
      <c r="WL525" s="142"/>
      <c r="WM525" s="142"/>
      <c r="WN525" s="142"/>
      <c r="WO525" s="142"/>
      <c r="WP525" s="142"/>
      <c r="WQ525" s="142"/>
      <c r="WR525" s="142"/>
      <c r="WS525" s="142"/>
      <c r="WT525" s="142"/>
      <c r="WU525" s="142"/>
      <c r="WV525" s="142"/>
      <c r="WW525" s="142"/>
      <c r="WX525" s="142"/>
      <c r="WY525" s="142"/>
      <c r="WZ525" s="142"/>
      <c r="XA525" s="142"/>
      <c r="XB525" s="142"/>
      <c r="XC525" s="142"/>
      <c r="XD525" s="142"/>
      <c r="XE525" s="142"/>
      <c r="XF525" s="142"/>
      <c r="XG525" s="142"/>
      <c r="XH525" s="142"/>
      <c r="XI525" s="142"/>
      <c r="XJ525" s="142"/>
      <c r="XK525" s="142"/>
      <c r="XL525" s="142"/>
      <c r="XM525" s="142"/>
      <c r="XN525" s="142"/>
      <c r="XO525" s="142"/>
      <c r="XP525" s="142"/>
      <c r="XQ525" s="142"/>
      <c r="XR525" s="142"/>
      <c r="XS525" s="142"/>
      <c r="XT525" s="142"/>
      <c r="XU525" s="142"/>
      <c r="XV525" s="142"/>
      <c r="XW525" s="142"/>
      <c r="XX525" s="142"/>
      <c r="XY525" s="142"/>
      <c r="XZ525" s="142"/>
      <c r="YA525" s="142"/>
      <c r="YB525" s="142"/>
      <c r="YC525" s="142"/>
      <c r="YD525" s="142"/>
      <c r="YE525" s="142"/>
      <c r="YF525" s="142"/>
      <c r="YG525" s="142"/>
      <c r="YH525" s="142"/>
      <c r="YI525" s="142"/>
      <c r="YJ525" s="142"/>
      <c r="YK525" s="142"/>
      <c r="YL525" s="142"/>
      <c r="YM525" s="142"/>
      <c r="YN525" s="142"/>
      <c r="YO525" s="142"/>
      <c r="YP525" s="142"/>
      <c r="YQ525" s="142"/>
      <c r="YR525" s="142"/>
      <c r="YS525" s="142"/>
      <c r="YT525" s="142"/>
      <c r="YU525" s="142"/>
      <c r="YV525" s="142"/>
      <c r="YW525" s="142"/>
      <c r="YX525" s="142"/>
      <c r="YY525" s="142"/>
      <c r="YZ525" s="142"/>
      <c r="ZA525" s="142"/>
      <c r="ZB525" s="142"/>
      <c r="ZC525" s="142"/>
      <c r="ZD525" s="142"/>
      <c r="ZE525" s="142"/>
      <c r="ZF525" s="142"/>
      <c r="ZG525" s="142"/>
      <c r="ZH525" s="142"/>
      <c r="ZI525" s="142"/>
      <c r="ZJ525" s="142"/>
      <c r="ZK525" s="142"/>
      <c r="ZL525" s="142"/>
      <c r="ZM525" s="142"/>
      <c r="ZN525" s="142"/>
      <c r="ZO525" s="142"/>
      <c r="ZP525" s="142"/>
      <c r="ZQ525" s="142"/>
      <c r="ZR525" s="142"/>
      <c r="ZS525" s="142"/>
      <c r="ZT525" s="142"/>
      <c r="ZU525" s="142"/>
      <c r="ZV525" s="142"/>
      <c r="ZW525" s="142"/>
      <c r="ZX525" s="142"/>
      <c r="ZY525" s="142"/>
      <c r="ZZ525" s="142"/>
      <c r="AAA525" s="142"/>
      <c r="AAB525" s="142"/>
      <c r="AAC525" s="142"/>
      <c r="AAD525" s="142"/>
      <c r="AAE525" s="142"/>
      <c r="AAF525" s="142"/>
      <c r="AAG525" s="142"/>
      <c r="AAH525" s="142"/>
      <c r="AAI525" s="142"/>
      <c r="AAJ525" s="142"/>
      <c r="AAK525" s="142"/>
      <c r="AAL525" s="142"/>
      <c r="AAM525" s="142"/>
      <c r="AAN525" s="142"/>
      <c r="AAO525" s="142"/>
      <c r="AAP525" s="142"/>
      <c r="AAQ525" s="142"/>
      <c r="AAR525" s="142"/>
      <c r="AAS525" s="142"/>
      <c r="AAT525" s="142"/>
      <c r="AAU525" s="142"/>
      <c r="AAV525" s="142"/>
      <c r="AAW525" s="142"/>
      <c r="AAX525" s="142"/>
      <c r="AAY525" s="142"/>
      <c r="AAZ525" s="142"/>
      <c r="ABA525" s="142"/>
      <c r="ABB525" s="142"/>
      <c r="ABC525" s="142"/>
      <c r="ABD525" s="142"/>
      <c r="ABE525" s="142"/>
      <c r="ABF525" s="142"/>
      <c r="ABG525" s="142"/>
      <c r="ABH525" s="142"/>
      <c r="ABI525" s="142"/>
      <c r="ABJ525" s="142"/>
      <c r="ABK525" s="142"/>
      <c r="ABL525" s="142"/>
      <c r="ABM525" s="142"/>
      <c r="ABN525" s="142"/>
      <c r="ABO525" s="142"/>
      <c r="ABP525" s="142"/>
      <c r="ABQ525" s="142"/>
      <c r="ABR525" s="142"/>
      <c r="ABS525" s="142"/>
      <c r="ABT525" s="142"/>
      <c r="ABU525" s="142"/>
      <c r="ABV525" s="142"/>
      <c r="ABW525" s="142"/>
      <c r="ABX525" s="142"/>
      <c r="ABY525" s="142"/>
      <c r="ABZ525" s="142"/>
      <c r="ACA525" s="142"/>
      <c r="ACB525" s="142"/>
      <c r="ACC525" s="142"/>
      <c r="ACD525" s="142"/>
      <c r="ACE525" s="142"/>
      <c r="ACF525" s="142"/>
      <c r="ACG525" s="142"/>
      <c r="ACH525" s="142"/>
      <c r="ACI525" s="142"/>
      <c r="ACJ525" s="142"/>
      <c r="ACK525" s="142"/>
      <c r="ACL525" s="142"/>
      <c r="ACM525" s="142"/>
      <c r="ACN525" s="142"/>
      <c r="ACO525" s="142"/>
      <c r="ACP525" s="142"/>
      <c r="ACQ525" s="142"/>
      <c r="ACR525" s="142"/>
      <c r="ACS525" s="142"/>
      <c r="ACT525" s="142"/>
      <c r="ACU525" s="142"/>
      <c r="ACV525" s="142"/>
      <c r="ACW525" s="142"/>
      <c r="ACX525" s="142"/>
      <c r="ACY525" s="142"/>
      <c r="ACZ525" s="142"/>
      <c r="ADA525" s="142"/>
      <c r="ADB525" s="142"/>
      <c r="ADC525" s="142"/>
      <c r="ADD525" s="142"/>
      <c r="ADE525" s="142"/>
      <c r="ADF525" s="142"/>
      <c r="ADG525" s="142"/>
      <c r="ADH525" s="142"/>
      <c r="ADI525" s="142"/>
      <c r="ADJ525" s="142"/>
      <c r="ADK525" s="142"/>
      <c r="ADL525" s="142"/>
      <c r="ADM525" s="142"/>
      <c r="ADN525" s="142"/>
      <c r="ADO525" s="142"/>
      <c r="ADP525" s="142"/>
      <c r="ADQ525" s="142"/>
      <c r="ADR525" s="142"/>
      <c r="ADS525" s="142"/>
      <c r="ADT525" s="142"/>
      <c r="ADU525" s="142"/>
      <c r="ADV525" s="142"/>
      <c r="ADW525" s="142"/>
      <c r="ADX525" s="142"/>
      <c r="ADY525" s="142"/>
      <c r="ADZ525" s="142"/>
      <c r="AEA525" s="142"/>
      <c r="AEB525" s="142"/>
      <c r="AEC525" s="142"/>
      <c r="AED525" s="142"/>
      <c r="AEE525" s="142"/>
      <c r="AEF525" s="142"/>
      <c r="AEG525" s="142"/>
      <c r="AEH525" s="142"/>
      <c r="AEI525" s="142"/>
      <c r="AEJ525" s="142"/>
      <c r="AEK525" s="142"/>
      <c r="AEL525" s="142"/>
      <c r="AEM525" s="142"/>
      <c r="AEN525" s="142"/>
      <c r="AEO525" s="142"/>
      <c r="AEP525" s="142"/>
      <c r="AEQ525" s="142"/>
      <c r="AER525" s="142"/>
      <c r="AES525" s="142"/>
      <c r="AET525" s="142"/>
      <c r="AEU525" s="142"/>
      <c r="AEV525" s="142"/>
      <c r="AEW525" s="142"/>
      <c r="AEX525" s="142"/>
      <c r="AEY525" s="142"/>
      <c r="AEZ525" s="142"/>
      <c r="AFA525" s="142"/>
      <c r="AFB525" s="142"/>
      <c r="AFC525" s="142"/>
      <c r="AFD525" s="142"/>
      <c r="AFE525" s="142"/>
      <c r="AFF525" s="142"/>
      <c r="AFG525" s="142"/>
      <c r="AFH525" s="142"/>
      <c r="AFI525" s="142"/>
      <c r="AFJ525" s="142"/>
      <c r="AFK525" s="142"/>
      <c r="AFL525" s="142"/>
      <c r="AFM525" s="142"/>
      <c r="AFN525" s="142"/>
      <c r="AFO525" s="142"/>
      <c r="AFP525" s="142"/>
      <c r="AFQ525" s="142"/>
      <c r="AFR525" s="142"/>
      <c r="AFS525" s="142"/>
      <c r="AFT525" s="142"/>
      <c r="AFU525" s="142"/>
      <c r="AFV525" s="142"/>
      <c r="AFW525" s="142"/>
      <c r="AFX525" s="142"/>
      <c r="AFY525" s="142"/>
      <c r="AFZ525" s="142"/>
      <c r="AGA525" s="142"/>
      <c r="AGB525" s="142"/>
      <c r="AGC525" s="142"/>
      <c r="AGD525" s="142"/>
      <c r="AGE525" s="142"/>
      <c r="AGF525" s="142"/>
      <c r="AGG525" s="142"/>
      <c r="AGH525" s="142"/>
      <c r="AGI525" s="142"/>
      <c r="AGJ525" s="142"/>
      <c r="AGK525" s="142"/>
      <c r="AGL525" s="142"/>
      <c r="AGM525" s="142"/>
      <c r="AGN525" s="142"/>
      <c r="AGO525" s="142"/>
      <c r="AGP525" s="142"/>
      <c r="AGQ525" s="142"/>
      <c r="AGR525" s="142"/>
      <c r="AGS525" s="142"/>
      <c r="AGT525" s="142"/>
      <c r="AGU525" s="142"/>
      <c r="AGV525" s="142"/>
      <c r="AGW525" s="142"/>
      <c r="AGX525" s="142"/>
      <c r="AGY525" s="142"/>
      <c r="AGZ525" s="142"/>
      <c r="AHA525" s="142"/>
      <c r="AHB525" s="142"/>
      <c r="AHC525" s="142"/>
      <c r="AHD525" s="142"/>
      <c r="AHE525" s="142"/>
      <c r="AHF525" s="142"/>
      <c r="AHG525" s="142"/>
      <c r="AHH525" s="142"/>
      <c r="AHI525" s="142"/>
      <c r="AHJ525" s="142"/>
      <c r="AHK525" s="142"/>
      <c r="AHL525" s="142"/>
      <c r="AHM525" s="142"/>
      <c r="AHN525" s="142"/>
      <c r="AHO525" s="142"/>
      <c r="AHP525" s="142"/>
      <c r="AHQ525" s="142"/>
      <c r="AHR525" s="142"/>
      <c r="AHS525" s="142"/>
      <c r="AHT525" s="142"/>
      <c r="AHU525" s="142"/>
      <c r="AHV525" s="142"/>
      <c r="AHW525" s="142"/>
      <c r="AHX525" s="142"/>
      <c r="AHY525" s="142"/>
      <c r="AHZ525" s="142"/>
      <c r="AIA525" s="142"/>
      <c r="AIB525" s="142"/>
      <c r="AIC525" s="142"/>
      <c r="AID525" s="142"/>
      <c r="AIE525" s="142"/>
      <c r="AIF525" s="142"/>
      <c r="AIG525" s="142"/>
      <c r="AIH525" s="142"/>
      <c r="AII525" s="142"/>
      <c r="AIJ525" s="142"/>
      <c r="AIK525" s="142"/>
      <c r="AIL525" s="142"/>
      <c r="AIM525" s="142"/>
      <c r="AIN525" s="142"/>
      <c r="AIO525" s="142"/>
      <c r="AIP525" s="142"/>
      <c r="AIQ525" s="142"/>
      <c r="AIR525" s="142"/>
      <c r="AIS525" s="142"/>
      <c r="AIT525" s="142"/>
      <c r="AIU525" s="142"/>
      <c r="AIV525" s="142"/>
      <c r="AIW525" s="142"/>
      <c r="AIX525" s="142"/>
      <c r="AIY525" s="142"/>
      <c r="AIZ525" s="142"/>
      <c r="AJA525" s="142"/>
      <c r="AJB525" s="142"/>
      <c r="AJC525" s="142"/>
      <c r="AJD525" s="142"/>
      <c r="AJE525" s="142"/>
      <c r="AJF525" s="142"/>
      <c r="AJG525" s="142"/>
      <c r="AJH525" s="142"/>
      <c r="AJI525" s="142"/>
      <c r="AJJ525" s="142"/>
      <c r="AJK525" s="142"/>
      <c r="AJL525" s="142"/>
      <c r="AJM525" s="142"/>
      <c r="AJN525" s="142"/>
      <c r="AJO525" s="142"/>
      <c r="AJP525" s="142"/>
      <c r="AJQ525" s="142"/>
      <c r="AJR525" s="142"/>
      <c r="AJS525" s="142"/>
      <c r="AJT525" s="142"/>
      <c r="AJU525" s="142"/>
      <c r="AJV525" s="142"/>
      <c r="AJW525" s="142"/>
      <c r="AJX525" s="142"/>
      <c r="AJY525" s="142"/>
      <c r="AJZ525" s="142"/>
      <c r="AKA525" s="142"/>
      <c r="AKB525" s="142"/>
      <c r="AKC525" s="142"/>
      <c r="AKD525" s="142"/>
      <c r="AKE525" s="142"/>
      <c r="AKF525" s="142"/>
      <c r="AKG525" s="142"/>
      <c r="AKH525" s="142"/>
      <c r="AKI525" s="142"/>
      <c r="AKJ525" s="142"/>
      <c r="AKK525" s="142"/>
      <c r="AKL525" s="142"/>
      <c r="AKM525" s="142"/>
      <c r="AKN525" s="142"/>
      <c r="AKO525" s="142"/>
      <c r="AKP525" s="142"/>
      <c r="AKQ525" s="142"/>
      <c r="AKR525" s="142"/>
      <c r="AKS525" s="142"/>
      <c r="AKT525" s="142"/>
      <c r="AKU525" s="142"/>
      <c r="AKV525" s="142"/>
      <c r="AKW525" s="142"/>
      <c r="AKX525" s="142"/>
      <c r="AKY525" s="142"/>
      <c r="AKZ525" s="142"/>
      <c r="ALA525" s="142"/>
      <c r="ALB525" s="142"/>
      <c r="ALC525" s="142"/>
      <c r="ALD525" s="142"/>
      <c r="ALE525" s="142"/>
      <c r="ALF525" s="142"/>
      <c r="ALG525" s="142"/>
      <c r="ALH525" s="142"/>
      <c r="ALI525" s="142"/>
      <c r="ALJ525" s="142"/>
      <c r="ALK525" s="142"/>
      <c r="ALL525" s="142"/>
      <c r="ALM525" s="142"/>
      <c r="ALN525" s="142"/>
      <c r="ALO525" s="142"/>
      <c r="ALP525" s="142"/>
      <c r="ALQ525" s="142"/>
      <c r="ALR525" s="142"/>
      <c r="ALS525" s="142"/>
      <c r="ALT525" s="142"/>
      <c r="ALU525" s="142"/>
      <c r="ALV525" s="142"/>
      <c r="ALW525" s="142"/>
      <c r="ALX525" s="142"/>
      <c r="ALY525" s="142"/>
      <c r="ALZ525" s="142"/>
      <c r="AMA525" s="142"/>
      <c r="AMB525" s="142"/>
      <c r="AMC525" s="142"/>
      <c r="AMD525" s="142"/>
      <c r="AME525" s="142"/>
      <c r="AMF525" s="142"/>
      <c r="AMG525" s="142"/>
      <c r="AMH525" s="142"/>
      <c r="AMI525" s="142"/>
    </row>
    <row r="526" spans="1:1023" s="176" customFormat="1" ht="12" customHeight="1" x14ac:dyDescent="0.2">
      <c r="A526" s="445"/>
      <c r="B526" s="458"/>
      <c r="C526" s="188" t="s">
        <v>210</v>
      </c>
      <c r="D526" s="188" t="str">
        <f>'PLANILHA ORÇAMENTARIA'!E119</f>
        <v>M2</v>
      </c>
      <c r="E526" s="188"/>
      <c r="F526" s="188"/>
      <c r="G526" s="188"/>
      <c r="H526" s="190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  <c r="AZ526" s="142"/>
      <c r="BA526" s="142"/>
      <c r="BB526" s="142"/>
      <c r="BC526" s="142"/>
      <c r="BD526" s="142"/>
      <c r="BE526" s="142"/>
      <c r="BF526" s="142"/>
      <c r="BG526" s="142"/>
      <c r="BH526" s="142"/>
      <c r="BI526" s="142"/>
      <c r="BJ526" s="142"/>
      <c r="BK526" s="142"/>
      <c r="BL526" s="142"/>
      <c r="BM526" s="142"/>
      <c r="BN526" s="142"/>
      <c r="BO526" s="142"/>
      <c r="BP526" s="142"/>
      <c r="BQ526" s="142"/>
      <c r="BR526" s="142"/>
      <c r="BS526" s="142"/>
      <c r="BT526" s="142"/>
      <c r="BU526" s="142"/>
      <c r="BV526" s="142"/>
      <c r="BW526" s="142"/>
      <c r="BX526" s="142"/>
      <c r="BY526" s="142"/>
      <c r="BZ526" s="142"/>
      <c r="CA526" s="142"/>
      <c r="CB526" s="142"/>
      <c r="CC526" s="142"/>
      <c r="CD526" s="142"/>
      <c r="CE526" s="142"/>
      <c r="CF526" s="142"/>
      <c r="CG526" s="142"/>
      <c r="CH526" s="142"/>
      <c r="CI526" s="142"/>
      <c r="CJ526" s="142"/>
      <c r="CK526" s="142"/>
      <c r="CL526" s="142"/>
      <c r="CM526" s="142"/>
      <c r="CN526" s="142"/>
      <c r="CO526" s="142"/>
      <c r="CP526" s="142"/>
      <c r="CQ526" s="142"/>
      <c r="CR526" s="142"/>
      <c r="CS526" s="142"/>
      <c r="CT526" s="142"/>
      <c r="CU526" s="142"/>
      <c r="CV526" s="142"/>
      <c r="CW526" s="142"/>
      <c r="CX526" s="142"/>
      <c r="CY526" s="142"/>
      <c r="CZ526" s="142"/>
      <c r="DA526" s="142"/>
      <c r="DB526" s="142"/>
      <c r="DC526" s="142"/>
      <c r="DD526" s="142"/>
      <c r="DE526" s="142"/>
      <c r="DF526" s="142"/>
      <c r="DG526" s="142"/>
      <c r="DH526" s="142"/>
      <c r="DI526" s="142"/>
      <c r="DJ526" s="142"/>
      <c r="DK526" s="142"/>
      <c r="DL526" s="142"/>
      <c r="DM526" s="142"/>
      <c r="DN526" s="142"/>
      <c r="DO526" s="142"/>
      <c r="DP526" s="142"/>
      <c r="DQ526" s="142"/>
      <c r="DR526" s="142"/>
      <c r="DS526" s="142"/>
      <c r="DT526" s="142"/>
      <c r="DU526" s="142"/>
      <c r="DV526" s="142"/>
      <c r="DW526" s="142"/>
      <c r="DX526" s="142"/>
      <c r="DY526" s="142"/>
      <c r="DZ526" s="142"/>
      <c r="EA526" s="142"/>
      <c r="EB526" s="142"/>
      <c r="EC526" s="142"/>
      <c r="ED526" s="142"/>
      <c r="EE526" s="142"/>
      <c r="EF526" s="142"/>
      <c r="EG526" s="142"/>
      <c r="EH526" s="142"/>
      <c r="EI526" s="142"/>
      <c r="EJ526" s="142"/>
      <c r="EK526" s="142"/>
      <c r="EL526" s="142"/>
      <c r="EM526" s="142"/>
      <c r="EN526" s="142"/>
      <c r="EO526" s="142"/>
      <c r="EP526" s="142"/>
      <c r="EQ526" s="142"/>
      <c r="ER526" s="142"/>
      <c r="ES526" s="142"/>
      <c r="ET526" s="142"/>
      <c r="EU526" s="142"/>
      <c r="EV526" s="142"/>
      <c r="EW526" s="142"/>
      <c r="EX526" s="142"/>
      <c r="EY526" s="142"/>
      <c r="EZ526" s="142"/>
      <c r="FA526" s="142"/>
      <c r="FB526" s="142"/>
      <c r="FC526" s="142"/>
      <c r="FD526" s="142"/>
      <c r="FE526" s="142"/>
      <c r="FF526" s="142"/>
      <c r="FG526" s="142"/>
      <c r="FH526" s="142"/>
      <c r="FI526" s="142"/>
      <c r="FJ526" s="142"/>
      <c r="FK526" s="142"/>
      <c r="FL526" s="142"/>
      <c r="FM526" s="142"/>
      <c r="FN526" s="142"/>
      <c r="FO526" s="142"/>
      <c r="FP526" s="142"/>
      <c r="FQ526" s="142"/>
      <c r="FR526" s="142"/>
      <c r="FS526" s="142"/>
      <c r="FT526" s="142"/>
      <c r="FU526" s="142"/>
      <c r="FV526" s="142"/>
      <c r="FW526" s="142"/>
      <c r="FX526" s="142"/>
      <c r="FY526" s="142"/>
      <c r="FZ526" s="142"/>
      <c r="GA526" s="142"/>
      <c r="GB526" s="142"/>
      <c r="GC526" s="142"/>
      <c r="GD526" s="142"/>
      <c r="GE526" s="142"/>
      <c r="GF526" s="142"/>
      <c r="GG526" s="142"/>
      <c r="GH526" s="142"/>
      <c r="GI526" s="142"/>
      <c r="GJ526" s="142"/>
      <c r="GK526" s="142"/>
      <c r="GL526" s="142"/>
      <c r="GM526" s="142"/>
      <c r="GN526" s="142"/>
      <c r="GO526" s="142"/>
      <c r="GP526" s="142"/>
      <c r="GQ526" s="142"/>
      <c r="GR526" s="142"/>
      <c r="GS526" s="142"/>
      <c r="GT526" s="142"/>
      <c r="GU526" s="142"/>
      <c r="GV526" s="142"/>
      <c r="GW526" s="142"/>
      <c r="GX526" s="142"/>
      <c r="GY526" s="142"/>
      <c r="GZ526" s="142"/>
      <c r="HA526" s="142"/>
      <c r="HB526" s="142"/>
      <c r="HC526" s="142"/>
      <c r="HD526" s="142"/>
      <c r="HE526" s="142"/>
      <c r="HF526" s="142"/>
      <c r="HG526" s="142"/>
      <c r="HH526" s="142"/>
      <c r="HI526" s="142"/>
      <c r="HJ526" s="142"/>
      <c r="HK526" s="142"/>
      <c r="HL526" s="142"/>
      <c r="HM526" s="142"/>
      <c r="HN526" s="142"/>
      <c r="HO526" s="142"/>
      <c r="HP526" s="142"/>
      <c r="HQ526" s="142"/>
      <c r="HR526" s="142"/>
      <c r="HS526" s="142"/>
      <c r="HT526" s="142"/>
      <c r="HU526" s="142"/>
      <c r="HV526" s="142"/>
      <c r="HW526" s="142"/>
      <c r="HX526" s="142"/>
      <c r="HY526" s="142"/>
      <c r="HZ526" s="142"/>
      <c r="IA526" s="142"/>
      <c r="IB526" s="142"/>
      <c r="IC526" s="142"/>
      <c r="ID526" s="142"/>
      <c r="IE526" s="142"/>
      <c r="IF526" s="142"/>
      <c r="IG526" s="142"/>
      <c r="IH526" s="142"/>
      <c r="II526" s="142"/>
      <c r="IJ526" s="142"/>
      <c r="IK526" s="142"/>
      <c r="IL526" s="142"/>
      <c r="IM526" s="142"/>
      <c r="IN526" s="142"/>
      <c r="IO526" s="142"/>
      <c r="IP526" s="142"/>
      <c r="IQ526" s="142"/>
      <c r="IR526" s="142"/>
      <c r="IS526" s="142"/>
      <c r="IT526" s="142"/>
      <c r="IU526" s="142"/>
      <c r="IV526" s="142"/>
      <c r="IW526" s="142"/>
      <c r="IX526" s="142"/>
      <c r="IY526" s="142"/>
      <c r="IZ526" s="142"/>
      <c r="JA526" s="142"/>
      <c r="JB526" s="142"/>
      <c r="JC526" s="142"/>
      <c r="JD526" s="142"/>
      <c r="JE526" s="142"/>
      <c r="JF526" s="142"/>
      <c r="JG526" s="142"/>
      <c r="JH526" s="142"/>
      <c r="JI526" s="142"/>
      <c r="JJ526" s="142"/>
      <c r="JK526" s="142"/>
      <c r="JL526" s="142"/>
      <c r="JM526" s="142"/>
      <c r="JN526" s="142"/>
      <c r="JO526" s="142"/>
      <c r="JP526" s="142"/>
      <c r="JQ526" s="142"/>
      <c r="JR526" s="142"/>
      <c r="JS526" s="142"/>
      <c r="JT526" s="142"/>
      <c r="JU526" s="142"/>
      <c r="JV526" s="142"/>
      <c r="JW526" s="142"/>
      <c r="JX526" s="142"/>
      <c r="JY526" s="142"/>
      <c r="JZ526" s="142"/>
      <c r="KA526" s="142"/>
      <c r="KB526" s="142"/>
      <c r="KC526" s="142"/>
      <c r="KD526" s="142"/>
      <c r="KE526" s="142"/>
      <c r="KF526" s="142"/>
      <c r="KG526" s="142"/>
      <c r="KH526" s="142"/>
      <c r="KI526" s="142"/>
      <c r="KJ526" s="142"/>
      <c r="KK526" s="142"/>
      <c r="KL526" s="142"/>
      <c r="KM526" s="142"/>
      <c r="KN526" s="142"/>
      <c r="KO526" s="142"/>
      <c r="KP526" s="142"/>
      <c r="KQ526" s="142"/>
      <c r="KR526" s="142"/>
      <c r="KS526" s="142"/>
      <c r="KT526" s="142"/>
      <c r="KU526" s="142"/>
      <c r="KV526" s="142"/>
      <c r="KW526" s="142"/>
      <c r="KX526" s="142"/>
      <c r="KY526" s="142"/>
      <c r="KZ526" s="142"/>
      <c r="LA526" s="142"/>
      <c r="LB526" s="142"/>
      <c r="LC526" s="142"/>
      <c r="LD526" s="142"/>
      <c r="LE526" s="142"/>
      <c r="LF526" s="142"/>
      <c r="LG526" s="142"/>
      <c r="LH526" s="142"/>
      <c r="LI526" s="142"/>
      <c r="LJ526" s="142"/>
      <c r="LK526" s="142"/>
      <c r="LL526" s="142"/>
      <c r="LM526" s="142"/>
      <c r="LN526" s="142"/>
      <c r="LO526" s="142"/>
      <c r="LP526" s="142"/>
      <c r="LQ526" s="142"/>
      <c r="LR526" s="142"/>
      <c r="LS526" s="142"/>
      <c r="LT526" s="142"/>
      <c r="LU526" s="142"/>
      <c r="LV526" s="142"/>
      <c r="LW526" s="142"/>
      <c r="LX526" s="142"/>
      <c r="LY526" s="142"/>
      <c r="LZ526" s="142"/>
      <c r="MA526" s="142"/>
      <c r="MB526" s="142"/>
      <c r="MC526" s="142"/>
      <c r="MD526" s="142"/>
      <c r="ME526" s="142"/>
      <c r="MF526" s="142"/>
      <c r="MG526" s="142"/>
      <c r="MH526" s="142"/>
      <c r="MI526" s="142"/>
      <c r="MJ526" s="142"/>
      <c r="MK526" s="142"/>
      <c r="ML526" s="142"/>
      <c r="MM526" s="142"/>
      <c r="MN526" s="142"/>
      <c r="MO526" s="142"/>
      <c r="MP526" s="142"/>
      <c r="MQ526" s="142"/>
      <c r="MR526" s="142"/>
      <c r="MS526" s="142"/>
      <c r="MT526" s="142"/>
      <c r="MU526" s="142"/>
      <c r="MV526" s="142"/>
      <c r="MW526" s="142"/>
      <c r="MX526" s="142"/>
      <c r="MY526" s="142"/>
      <c r="MZ526" s="142"/>
      <c r="NA526" s="142"/>
      <c r="NB526" s="142"/>
      <c r="NC526" s="142"/>
      <c r="ND526" s="142"/>
      <c r="NE526" s="142"/>
      <c r="NF526" s="142"/>
      <c r="NG526" s="142"/>
      <c r="NH526" s="142"/>
      <c r="NI526" s="142"/>
      <c r="NJ526" s="142"/>
      <c r="NK526" s="142"/>
      <c r="NL526" s="142"/>
      <c r="NM526" s="142"/>
      <c r="NN526" s="142"/>
      <c r="NO526" s="142"/>
      <c r="NP526" s="142"/>
      <c r="NQ526" s="142"/>
      <c r="NR526" s="142"/>
      <c r="NS526" s="142"/>
      <c r="NT526" s="142"/>
      <c r="NU526" s="142"/>
      <c r="NV526" s="142"/>
      <c r="NW526" s="142"/>
      <c r="NX526" s="142"/>
      <c r="NY526" s="142"/>
      <c r="NZ526" s="142"/>
      <c r="OA526" s="142"/>
      <c r="OB526" s="142"/>
      <c r="OC526" s="142"/>
      <c r="OD526" s="142"/>
      <c r="OE526" s="142"/>
      <c r="OF526" s="142"/>
      <c r="OG526" s="142"/>
      <c r="OH526" s="142"/>
      <c r="OI526" s="142"/>
      <c r="OJ526" s="142"/>
      <c r="OK526" s="142"/>
      <c r="OL526" s="142"/>
      <c r="OM526" s="142"/>
      <c r="ON526" s="142"/>
      <c r="OO526" s="142"/>
      <c r="OP526" s="142"/>
      <c r="OQ526" s="142"/>
      <c r="OR526" s="142"/>
      <c r="OS526" s="142"/>
      <c r="OT526" s="142"/>
      <c r="OU526" s="142"/>
      <c r="OV526" s="142"/>
      <c r="OW526" s="142"/>
      <c r="OX526" s="142"/>
      <c r="OY526" s="142"/>
      <c r="OZ526" s="142"/>
      <c r="PA526" s="142"/>
      <c r="PB526" s="142"/>
      <c r="PC526" s="142"/>
      <c r="PD526" s="142"/>
      <c r="PE526" s="142"/>
      <c r="PF526" s="142"/>
      <c r="PG526" s="142"/>
      <c r="PH526" s="142"/>
      <c r="PI526" s="142"/>
      <c r="PJ526" s="142"/>
      <c r="PK526" s="142"/>
      <c r="PL526" s="142"/>
      <c r="PM526" s="142"/>
      <c r="PN526" s="142"/>
      <c r="PO526" s="142"/>
      <c r="PP526" s="142"/>
      <c r="PQ526" s="142"/>
      <c r="PR526" s="142"/>
      <c r="PS526" s="142"/>
      <c r="PT526" s="142"/>
      <c r="PU526" s="142"/>
      <c r="PV526" s="142"/>
      <c r="PW526" s="142"/>
      <c r="PX526" s="142"/>
      <c r="PY526" s="142"/>
      <c r="PZ526" s="142"/>
      <c r="QA526" s="142"/>
      <c r="QB526" s="142"/>
      <c r="QC526" s="142"/>
      <c r="QD526" s="142"/>
      <c r="QE526" s="142"/>
      <c r="QF526" s="142"/>
      <c r="QG526" s="142"/>
      <c r="QH526" s="142"/>
      <c r="QI526" s="142"/>
      <c r="QJ526" s="142"/>
      <c r="QK526" s="142"/>
      <c r="QL526" s="142"/>
      <c r="QM526" s="142"/>
      <c r="QN526" s="142"/>
      <c r="QO526" s="142"/>
      <c r="QP526" s="142"/>
      <c r="QQ526" s="142"/>
      <c r="QR526" s="142"/>
      <c r="QS526" s="142"/>
      <c r="QT526" s="142"/>
      <c r="QU526" s="142"/>
      <c r="QV526" s="142"/>
      <c r="QW526" s="142"/>
      <c r="QX526" s="142"/>
      <c r="QY526" s="142"/>
      <c r="QZ526" s="142"/>
      <c r="RA526" s="142"/>
      <c r="RB526" s="142"/>
      <c r="RC526" s="142"/>
      <c r="RD526" s="142"/>
      <c r="RE526" s="142"/>
      <c r="RF526" s="142"/>
      <c r="RG526" s="142"/>
      <c r="RH526" s="142"/>
      <c r="RI526" s="142"/>
      <c r="RJ526" s="142"/>
      <c r="RK526" s="142"/>
      <c r="RL526" s="142"/>
      <c r="RM526" s="142"/>
      <c r="RN526" s="142"/>
      <c r="RO526" s="142"/>
      <c r="RP526" s="142"/>
      <c r="RQ526" s="142"/>
      <c r="RR526" s="142"/>
      <c r="RS526" s="142"/>
      <c r="RT526" s="142"/>
      <c r="RU526" s="142"/>
      <c r="RV526" s="142"/>
      <c r="RW526" s="142"/>
      <c r="RX526" s="142"/>
      <c r="RY526" s="142"/>
      <c r="RZ526" s="142"/>
      <c r="SA526" s="142"/>
      <c r="SB526" s="142"/>
      <c r="SC526" s="142"/>
      <c r="SD526" s="142"/>
      <c r="SE526" s="142"/>
      <c r="SF526" s="142"/>
      <c r="SG526" s="142"/>
      <c r="SH526" s="142"/>
      <c r="SI526" s="142"/>
      <c r="SJ526" s="142"/>
      <c r="SK526" s="142"/>
      <c r="SL526" s="142"/>
      <c r="SM526" s="142"/>
      <c r="SN526" s="142"/>
      <c r="SO526" s="142"/>
      <c r="SP526" s="142"/>
      <c r="SQ526" s="142"/>
      <c r="SR526" s="142"/>
      <c r="SS526" s="142"/>
      <c r="ST526" s="142"/>
      <c r="SU526" s="142"/>
      <c r="SV526" s="142"/>
      <c r="SW526" s="142"/>
      <c r="SX526" s="142"/>
      <c r="SY526" s="142"/>
      <c r="SZ526" s="142"/>
      <c r="TA526" s="142"/>
      <c r="TB526" s="142"/>
      <c r="TC526" s="142"/>
      <c r="TD526" s="142"/>
      <c r="TE526" s="142"/>
      <c r="TF526" s="142"/>
      <c r="TG526" s="142"/>
      <c r="TH526" s="142"/>
      <c r="TI526" s="142"/>
      <c r="TJ526" s="142"/>
      <c r="TK526" s="142"/>
      <c r="TL526" s="142"/>
      <c r="TM526" s="142"/>
      <c r="TN526" s="142"/>
      <c r="TO526" s="142"/>
      <c r="TP526" s="142"/>
      <c r="TQ526" s="142"/>
      <c r="TR526" s="142"/>
      <c r="TS526" s="142"/>
      <c r="TT526" s="142"/>
      <c r="TU526" s="142"/>
      <c r="TV526" s="142"/>
      <c r="TW526" s="142"/>
      <c r="TX526" s="142"/>
      <c r="TY526" s="142"/>
      <c r="TZ526" s="142"/>
      <c r="UA526" s="142"/>
      <c r="UB526" s="142"/>
      <c r="UC526" s="142"/>
      <c r="UD526" s="142"/>
      <c r="UE526" s="142"/>
      <c r="UF526" s="142"/>
      <c r="UG526" s="142"/>
      <c r="UH526" s="142"/>
      <c r="UI526" s="142"/>
      <c r="UJ526" s="142"/>
      <c r="UK526" s="142"/>
      <c r="UL526" s="142"/>
      <c r="UM526" s="142"/>
      <c r="UN526" s="142"/>
      <c r="UO526" s="142"/>
      <c r="UP526" s="142"/>
      <c r="UQ526" s="142"/>
      <c r="UR526" s="142"/>
      <c r="US526" s="142"/>
      <c r="UT526" s="142"/>
      <c r="UU526" s="142"/>
      <c r="UV526" s="142"/>
      <c r="UW526" s="142"/>
      <c r="UX526" s="142"/>
      <c r="UY526" s="142"/>
      <c r="UZ526" s="142"/>
      <c r="VA526" s="142"/>
      <c r="VB526" s="142"/>
      <c r="VC526" s="142"/>
      <c r="VD526" s="142"/>
      <c r="VE526" s="142"/>
      <c r="VF526" s="142"/>
      <c r="VG526" s="142"/>
      <c r="VH526" s="142"/>
      <c r="VI526" s="142"/>
      <c r="VJ526" s="142"/>
      <c r="VK526" s="142"/>
      <c r="VL526" s="142"/>
      <c r="VM526" s="142"/>
      <c r="VN526" s="142"/>
      <c r="VO526" s="142"/>
      <c r="VP526" s="142"/>
      <c r="VQ526" s="142"/>
      <c r="VR526" s="142"/>
      <c r="VS526" s="142"/>
      <c r="VT526" s="142"/>
      <c r="VU526" s="142"/>
      <c r="VV526" s="142"/>
      <c r="VW526" s="142"/>
      <c r="VX526" s="142"/>
      <c r="VY526" s="142"/>
      <c r="VZ526" s="142"/>
      <c r="WA526" s="142"/>
      <c r="WB526" s="142"/>
      <c r="WC526" s="142"/>
      <c r="WD526" s="142"/>
      <c r="WE526" s="142"/>
      <c r="WF526" s="142"/>
      <c r="WG526" s="142"/>
      <c r="WH526" s="142"/>
      <c r="WI526" s="142"/>
      <c r="WJ526" s="142"/>
      <c r="WK526" s="142"/>
      <c r="WL526" s="142"/>
      <c r="WM526" s="142"/>
      <c r="WN526" s="142"/>
      <c r="WO526" s="142"/>
      <c r="WP526" s="142"/>
      <c r="WQ526" s="142"/>
      <c r="WR526" s="142"/>
      <c r="WS526" s="142"/>
      <c r="WT526" s="142"/>
      <c r="WU526" s="142"/>
      <c r="WV526" s="142"/>
      <c r="WW526" s="142"/>
      <c r="WX526" s="142"/>
      <c r="WY526" s="142"/>
      <c r="WZ526" s="142"/>
      <c r="XA526" s="142"/>
      <c r="XB526" s="142"/>
      <c r="XC526" s="142"/>
      <c r="XD526" s="142"/>
      <c r="XE526" s="142"/>
      <c r="XF526" s="142"/>
      <c r="XG526" s="142"/>
      <c r="XH526" s="142"/>
      <c r="XI526" s="142"/>
      <c r="XJ526" s="142"/>
      <c r="XK526" s="142"/>
      <c r="XL526" s="142"/>
      <c r="XM526" s="142"/>
      <c r="XN526" s="142"/>
      <c r="XO526" s="142"/>
      <c r="XP526" s="142"/>
      <c r="XQ526" s="142"/>
      <c r="XR526" s="142"/>
      <c r="XS526" s="142"/>
      <c r="XT526" s="142"/>
      <c r="XU526" s="142"/>
      <c r="XV526" s="142"/>
      <c r="XW526" s="142"/>
      <c r="XX526" s="142"/>
      <c r="XY526" s="142"/>
      <c r="XZ526" s="142"/>
      <c r="YA526" s="142"/>
      <c r="YB526" s="142"/>
      <c r="YC526" s="142"/>
      <c r="YD526" s="142"/>
      <c r="YE526" s="142"/>
      <c r="YF526" s="142"/>
      <c r="YG526" s="142"/>
      <c r="YH526" s="142"/>
      <c r="YI526" s="142"/>
      <c r="YJ526" s="142"/>
      <c r="YK526" s="142"/>
      <c r="YL526" s="142"/>
      <c r="YM526" s="142"/>
      <c r="YN526" s="142"/>
      <c r="YO526" s="142"/>
      <c r="YP526" s="142"/>
      <c r="YQ526" s="142"/>
      <c r="YR526" s="142"/>
      <c r="YS526" s="142"/>
      <c r="YT526" s="142"/>
      <c r="YU526" s="142"/>
      <c r="YV526" s="142"/>
      <c r="YW526" s="142"/>
      <c r="YX526" s="142"/>
      <c r="YY526" s="142"/>
      <c r="YZ526" s="142"/>
      <c r="ZA526" s="142"/>
      <c r="ZB526" s="142"/>
      <c r="ZC526" s="142"/>
      <c r="ZD526" s="142"/>
      <c r="ZE526" s="142"/>
      <c r="ZF526" s="142"/>
      <c r="ZG526" s="142"/>
      <c r="ZH526" s="142"/>
      <c r="ZI526" s="142"/>
      <c r="ZJ526" s="142"/>
      <c r="ZK526" s="142"/>
      <c r="ZL526" s="142"/>
      <c r="ZM526" s="142"/>
      <c r="ZN526" s="142"/>
      <c r="ZO526" s="142"/>
      <c r="ZP526" s="142"/>
      <c r="ZQ526" s="142"/>
      <c r="ZR526" s="142"/>
      <c r="ZS526" s="142"/>
      <c r="ZT526" s="142"/>
      <c r="ZU526" s="142"/>
      <c r="ZV526" s="142"/>
      <c r="ZW526" s="142"/>
      <c r="ZX526" s="142"/>
      <c r="ZY526" s="142"/>
      <c r="ZZ526" s="142"/>
      <c r="AAA526" s="142"/>
      <c r="AAB526" s="142"/>
      <c r="AAC526" s="142"/>
      <c r="AAD526" s="142"/>
      <c r="AAE526" s="142"/>
      <c r="AAF526" s="142"/>
      <c r="AAG526" s="142"/>
      <c r="AAH526" s="142"/>
      <c r="AAI526" s="142"/>
      <c r="AAJ526" s="142"/>
      <c r="AAK526" s="142"/>
      <c r="AAL526" s="142"/>
      <c r="AAM526" s="142"/>
      <c r="AAN526" s="142"/>
      <c r="AAO526" s="142"/>
      <c r="AAP526" s="142"/>
      <c r="AAQ526" s="142"/>
      <c r="AAR526" s="142"/>
      <c r="AAS526" s="142"/>
      <c r="AAT526" s="142"/>
      <c r="AAU526" s="142"/>
      <c r="AAV526" s="142"/>
      <c r="AAW526" s="142"/>
      <c r="AAX526" s="142"/>
      <c r="AAY526" s="142"/>
      <c r="AAZ526" s="142"/>
      <c r="ABA526" s="142"/>
      <c r="ABB526" s="142"/>
      <c r="ABC526" s="142"/>
      <c r="ABD526" s="142"/>
      <c r="ABE526" s="142"/>
      <c r="ABF526" s="142"/>
      <c r="ABG526" s="142"/>
      <c r="ABH526" s="142"/>
      <c r="ABI526" s="142"/>
      <c r="ABJ526" s="142"/>
      <c r="ABK526" s="142"/>
      <c r="ABL526" s="142"/>
      <c r="ABM526" s="142"/>
      <c r="ABN526" s="142"/>
      <c r="ABO526" s="142"/>
      <c r="ABP526" s="142"/>
      <c r="ABQ526" s="142"/>
      <c r="ABR526" s="142"/>
      <c r="ABS526" s="142"/>
      <c r="ABT526" s="142"/>
      <c r="ABU526" s="142"/>
      <c r="ABV526" s="142"/>
      <c r="ABW526" s="142"/>
      <c r="ABX526" s="142"/>
      <c r="ABY526" s="142"/>
      <c r="ABZ526" s="142"/>
      <c r="ACA526" s="142"/>
      <c r="ACB526" s="142"/>
      <c r="ACC526" s="142"/>
      <c r="ACD526" s="142"/>
      <c r="ACE526" s="142"/>
      <c r="ACF526" s="142"/>
      <c r="ACG526" s="142"/>
      <c r="ACH526" s="142"/>
      <c r="ACI526" s="142"/>
      <c r="ACJ526" s="142"/>
      <c r="ACK526" s="142"/>
      <c r="ACL526" s="142"/>
      <c r="ACM526" s="142"/>
      <c r="ACN526" s="142"/>
      <c r="ACO526" s="142"/>
      <c r="ACP526" s="142"/>
      <c r="ACQ526" s="142"/>
      <c r="ACR526" s="142"/>
      <c r="ACS526" s="142"/>
      <c r="ACT526" s="142"/>
      <c r="ACU526" s="142"/>
      <c r="ACV526" s="142"/>
      <c r="ACW526" s="142"/>
      <c r="ACX526" s="142"/>
      <c r="ACY526" s="142"/>
      <c r="ACZ526" s="142"/>
      <c r="ADA526" s="142"/>
      <c r="ADB526" s="142"/>
      <c r="ADC526" s="142"/>
      <c r="ADD526" s="142"/>
      <c r="ADE526" s="142"/>
      <c r="ADF526" s="142"/>
      <c r="ADG526" s="142"/>
      <c r="ADH526" s="142"/>
      <c r="ADI526" s="142"/>
      <c r="ADJ526" s="142"/>
      <c r="ADK526" s="142"/>
      <c r="ADL526" s="142"/>
      <c r="ADM526" s="142"/>
      <c r="ADN526" s="142"/>
      <c r="ADO526" s="142"/>
      <c r="ADP526" s="142"/>
      <c r="ADQ526" s="142"/>
      <c r="ADR526" s="142"/>
      <c r="ADS526" s="142"/>
      <c r="ADT526" s="142"/>
      <c r="ADU526" s="142"/>
      <c r="ADV526" s="142"/>
      <c r="ADW526" s="142"/>
      <c r="ADX526" s="142"/>
      <c r="ADY526" s="142"/>
      <c r="ADZ526" s="142"/>
      <c r="AEA526" s="142"/>
      <c r="AEB526" s="142"/>
      <c r="AEC526" s="142"/>
      <c r="AED526" s="142"/>
      <c r="AEE526" s="142"/>
      <c r="AEF526" s="142"/>
      <c r="AEG526" s="142"/>
      <c r="AEH526" s="142"/>
      <c r="AEI526" s="142"/>
      <c r="AEJ526" s="142"/>
      <c r="AEK526" s="142"/>
      <c r="AEL526" s="142"/>
      <c r="AEM526" s="142"/>
      <c r="AEN526" s="142"/>
      <c r="AEO526" s="142"/>
      <c r="AEP526" s="142"/>
      <c r="AEQ526" s="142"/>
      <c r="AER526" s="142"/>
      <c r="AES526" s="142"/>
      <c r="AET526" s="142"/>
      <c r="AEU526" s="142"/>
      <c r="AEV526" s="142"/>
      <c r="AEW526" s="142"/>
      <c r="AEX526" s="142"/>
      <c r="AEY526" s="142"/>
      <c r="AEZ526" s="142"/>
      <c r="AFA526" s="142"/>
      <c r="AFB526" s="142"/>
      <c r="AFC526" s="142"/>
      <c r="AFD526" s="142"/>
      <c r="AFE526" s="142"/>
      <c r="AFF526" s="142"/>
      <c r="AFG526" s="142"/>
      <c r="AFH526" s="142"/>
      <c r="AFI526" s="142"/>
      <c r="AFJ526" s="142"/>
      <c r="AFK526" s="142"/>
      <c r="AFL526" s="142"/>
      <c r="AFM526" s="142"/>
      <c r="AFN526" s="142"/>
      <c r="AFO526" s="142"/>
      <c r="AFP526" s="142"/>
      <c r="AFQ526" s="142"/>
      <c r="AFR526" s="142"/>
      <c r="AFS526" s="142"/>
      <c r="AFT526" s="142"/>
      <c r="AFU526" s="142"/>
      <c r="AFV526" s="142"/>
      <c r="AFW526" s="142"/>
      <c r="AFX526" s="142"/>
      <c r="AFY526" s="142"/>
      <c r="AFZ526" s="142"/>
      <c r="AGA526" s="142"/>
      <c r="AGB526" s="142"/>
      <c r="AGC526" s="142"/>
      <c r="AGD526" s="142"/>
      <c r="AGE526" s="142"/>
      <c r="AGF526" s="142"/>
      <c r="AGG526" s="142"/>
      <c r="AGH526" s="142"/>
      <c r="AGI526" s="142"/>
      <c r="AGJ526" s="142"/>
      <c r="AGK526" s="142"/>
      <c r="AGL526" s="142"/>
      <c r="AGM526" s="142"/>
      <c r="AGN526" s="142"/>
      <c r="AGO526" s="142"/>
      <c r="AGP526" s="142"/>
      <c r="AGQ526" s="142"/>
      <c r="AGR526" s="142"/>
      <c r="AGS526" s="142"/>
      <c r="AGT526" s="142"/>
      <c r="AGU526" s="142"/>
      <c r="AGV526" s="142"/>
      <c r="AGW526" s="142"/>
      <c r="AGX526" s="142"/>
      <c r="AGY526" s="142"/>
      <c r="AGZ526" s="142"/>
      <c r="AHA526" s="142"/>
      <c r="AHB526" s="142"/>
      <c r="AHC526" s="142"/>
      <c r="AHD526" s="142"/>
      <c r="AHE526" s="142"/>
      <c r="AHF526" s="142"/>
      <c r="AHG526" s="142"/>
      <c r="AHH526" s="142"/>
      <c r="AHI526" s="142"/>
      <c r="AHJ526" s="142"/>
      <c r="AHK526" s="142"/>
      <c r="AHL526" s="142"/>
      <c r="AHM526" s="142"/>
      <c r="AHN526" s="142"/>
      <c r="AHO526" s="142"/>
      <c r="AHP526" s="142"/>
      <c r="AHQ526" s="142"/>
      <c r="AHR526" s="142"/>
      <c r="AHS526" s="142"/>
      <c r="AHT526" s="142"/>
      <c r="AHU526" s="142"/>
      <c r="AHV526" s="142"/>
      <c r="AHW526" s="142"/>
      <c r="AHX526" s="142"/>
      <c r="AHY526" s="142"/>
      <c r="AHZ526" s="142"/>
      <c r="AIA526" s="142"/>
      <c r="AIB526" s="142"/>
      <c r="AIC526" s="142"/>
      <c r="AID526" s="142"/>
      <c r="AIE526" s="142"/>
      <c r="AIF526" s="142"/>
      <c r="AIG526" s="142"/>
      <c r="AIH526" s="142"/>
      <c r="AII526" s="142"/>
      <c r="AIJ526" s="142"/>
      <c r="AIK526" s="142"/>
      <c r="AIL526" s="142"/>
      <c r="AIM526" s="142"/>
      <c r="AIN526" s="142"/>
      <c r="AIO526" s="142"/>
      <c r="AIP526" s="142"/>
      <c r="AIQ526" s="142"/>
      <c r="AIR526" s="142"/>
      <c r="AIS526" s="142"/>
      <c r="AIT526" s="142"/>
      <c r="AIU526" s="142"/>
      <c r="AIV526" s="142"/>
      <c r="AIW526" s="142"/>
      <c r="AIX526" s="142"/>
      <c r="AIY526" s="142"/>
      <c r="AIZ526" s="142"/>
      <c r="AJA526" s="142"/>
      <c r="AJB526" s="142"/>
      <c r="AJC526" s="142"/>
      <c r="AJD526" s="142"/>
      <c r="AJE526" s="142"/>
      <c r="AJF526" s="142"/>
      <c r="AJG526" s="142"/>
      <c r="AJH526" s="142"/>
      <c r="AJI526" s="142"/>
      <c r="AJJ526" s="142"/>
      <c r="AJK526" s="142"/>
      <c r="AJL526" s="142"/>
      <c r="AJM526" s="142"/>
      <c r="AJN526" s="142"/>
      <c r="AJO526" s="142"/>
      <c r="AJP526" s="142"/>
      <c r="AJQ526" s="142"/>
      <c r="AJR526" s="142"/>
      <c r="AJS526" s="142"/>
      <c r="AJT526" s="142"/>
      <c r="AJU526" s="142"/>
      <c r="AJV526" s="142"/>
      <c r="AJW526" s="142"/>
      <c r="AJX526" s="142"/>
      <c r="AJY526" s="142"/>
      <c r="AJZ526" s="142"/>
      <c r="AKA526" s="142"/>
      <c r="AKB526" s="142"/>
      <c r="AKC526" s="142"/>
      <c r="AKD526" s="142"/>
      <c r="AKE526" s="142"/>
      <c r="AKF526" s="142"/>
      <c r="AKG526" s="142"/>
      <c r="AKH526" s="142"/>
      <c r="AKI526" s="142"/>
      <c r="AKJ526" s="142"/>
      <c r="AKK526" s="142"/>
      <c r="AKL526" s="142"/>
      <c r="AKM526" s="142"/>
      <c r="AKN526" s="142"/>
      <c r="AKO526" s="142"/>
      <c r="AKP526" s="142"/>
      <c r="AKQ526" s="142"/>
      <c r="AKR526" s="142"/>
      <c r="AKS526" s="142"/>
      <c r="AKT526" s="142"/>
      <c r="AKU526" s="142"/>
      <c r="AKV526" s="142"/>
      <c r="AKW526" s="142"/>
      <c r="AKX526" s="142"/>
      <c r="AKY526" s="142"/>
      <c r="AKZ526" s="142"/>
      <c r="ALA526" s="142"/>
      <c r="ALB526" s="142"/>
      <c r="ALC526" s="142"/>
      <c r="ALD526" s="142"/>
      <c r="ALE526" s="142"/>
      <c r="ALF526" s="142"/>
      <c r="ALG526" s="142"/>
      <c r="ALH526" s="142"/>
      <c r="ALI526" s="142"/>
      <c r="ALJ526" s="142"/>
      <c r="ALK526" s="142"/>
      <c r="ALL526" s="142"/>
      <c r="ALM526" s="142"/>
      <c r="ALN526" s="142"/>
      <c r="ALO526" s="142"/>
      <c r="ALP526" s="142"/>
      <c r="ALQ526" s="142"/>
      <c r="ALR526" s="142"/>
      <c r="ALS526" s="142"/>
      <c r="ALT526" s="142"/>
      <c r="ALU526" s="142"/>
      <c r="ALV526" s="142"/>
      <c r="ALW526" s="142"/>
      <c r="ALX526" s="142"/>
      <c r="ALY526" s="142"/>
      <c r="ALZ526" s="142"/>
      <c r="AMA526" s="142"/>
      <c r="AMB526" s="142"/>
      <c r="AMC526" s="142"/>
      <c r="AMD526" s="142"/>
      <c r="AME526" s="142"/>
      <c r="AMF526" s="142"/>
      <c r="AMG526" s="142"/>
      <c r="AMH526" s="142"/>
      <c r="AMI526" s="142"/>
    </row>
    <row r="527" spans="1:1023" s="176" customFormat="1" ht="12" customHeight="1" x14ac:dyDescent="0.2">
      <c r="A527" s="445"/>
      <c r="B527" s="458"/>
      <c r="C527" s="188" t="s">
        <v>212</v>
      </c>
      <c r="D527" s="189">
        <f>'PLANILHA ORÇAMENTARIA'!F119</f>
        <v>265.88</v>
      </c>
      <c r="E527" s="188"/>
      <c r="F527" s="188"/>
      <c r="G527" s="188"/>
      <c r="H527" s="190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142"/>
      <c r="AW527" s="142"/>
      <c r="AX527" s="142"/>
      <c r="AY527" s="142"/>
      <c r="AZ527" s="142"/>
      <c r="BA527" s="142"/>
      <c r="BB527" s="142"/>
      <c r="BC527" s="142"/>
      <c r="BD527" s="142"/>
      <c r="BE527" s="142"/>
      <c r="BF527" s="142"/>
      <c r="BG527" s="142"/>
      <c r="BH527" s="142"/>
      <c r="BI527" s="142"/>
      <c r="BJ527" s="142"/>
      <c r="BK527" s="142"/>
      <c r="BL527" s="142"/>
      <c r="BM527" s="142"/>
      <c r="BN527" s="142"/>
      <c r="BO527" s="142"/>
      <c r="BP527" s="142"/>
      <c r="BQ527" s="142"/>
      <c r="BR527" s="142"/>
      <c r="BS527" s="142"/>
      <c r="BT527" s="142"/>
      <c r="BU527" s="142"/>
      <c r="BV527" s="142"/>
      <c r="BW527" s="142"/>
      <c r="BX527" s="142"/>
      <c r="BY527" s="142"/>
      <c r="BZ527" s="142"/>
      <c r="CA527" s="142"/>
      <c r="CB527" s="142"/>
      <c r="CC527" s="142"/>
      <c r="CD527" s="142"/>
      <c r="CE527" s="142"/>
      <c r="CF527" s="142"/>
      <c r="CG527" s="142"/>
      <c r="CH527" s="142"/>
      <c r="CI527" s="142"/>
      <c r="CJ527" s="142"/>
      <c r="CK527" s="142"/>
      <c r="CL527" s="142"/>
      <c r="CM527" s="142"/>
      <c r="CN527" s="142"/>
      <c r="CO527" s="142"/>
      <c r="CP527" s="142"/>
      <c r="CQ527" s="142"/>
      <c r="CR527" s="142"/>
      <c r="CS527" s="142"/>
      <c r="CT527" s="142"/>
      <c r="CU527" s="142"/>
      <c r="CV527" s="142"/>
      <c r="CW527" s="142"/>
      <c r="CX527" s="142"/>
      <c r="CY527" s="142"/>
      <c r="CZ527" s="142"/>
      <c r="DA527" s="142"/>
      <c r="DB527" s="142"/>
      <c r="DC527" s="142"/>
      <c r="DD527" s="142"/>
      <c r="DE527" s="142"/>
      <c r="DF527" s="142"/>
      <c r="DG527" s="142"/>
      <c r="DH527" s="142"/>
      <c r="DI527" s="142"/>
      <c r="DJ527" s="142"/>
      <c r="DK527" s="142"/>
      <c r="DL527" s="142"/>
      <c r="DM527" s="142"/>
      <c r="DN527" s="142"/>
      <c r="DO527" s="142"/>
      <c r="DP527" s="142"/>
      <c r="DQ527" s="142"/>
      <c r="DR527" s="142"/>
      <c r="DS527" s="142"/>
      <c r="DT527" s="142"/>
      <c r="DU527" s="142"/>
      <c r="DV527" s="142"/>
      <c r="DW527" s="142"/>
      <c r="DX527" s="142"/>
      <c r="DY527" s="142"/>
      <c r="DZ527" s="142"/>
      <c r="EA527" s="142"/>
      <c r="EB527" s="142"/>
      <c r="EC527" s="142"/>
      <c r="ED527" s="142"/>
      <c r="EE527" s="142"/>
      <c r="EF527" s="142"/>
      <c r="EG527" s="142"/>
      <c r="EH527" s="142"/>
      <c r="EI527" s="142"/>
      <c r="EJ527" s="142"/>
      <c r="EK527" s="142"/>
      <c r="EL527" s="142"/>
      <c r="EM527" s="142"/>
      <c r="EN527" s="142"/>
      <c r="EO527" s="142"/>
      <c r="EP527" s="142"/>
      <c r="EQ527" s="142"/>
      <c r="ER527" s="142"/>
      <c r="ES527" s="142"/>
      <c r="ET527" s="142"/>
      <c r="EU527" s="142"/>
      <c r="EV527" s="142"/>
      <c r="EW527" s="142"/>
      <c r="EX527" s="142"/>
      <c r="EY527" s="142"/>
      <c r="EZ527" s="142"/>
      <c r="FA527" s="142"/>
      <c r="FB527" s="142"/>
      <c r="FC527" s="142"/>
      <c r="FD527" s="142"/>
      <c r="FE527" s="142"/>
      <c r="FF527" s="142"/>
      <c r="FG527" s="142"/>
      <c r="FH527" s="142"/>
      <c r="FI527" s="142"/>
      <c r="FJ527" s="142"/>
      <c r="FK527" s="142"/>
      <c r="FL527" s="142"/>
      <c r="FM527" s="142"/>
      <c r="FN527" s="142"/>
      <c r="FO527" s="142"/>
      <c r="FP527" s="142"/>
      <c r="FQ527" s="142"/>
      <c r="FR527" s="142"/>
      <c r="FS527" s="142"/>
      <c r="FT527" s="142"/>
      <c r="FU527" s="142"/>
      <c r="FV527" s="142"/>
      <c r="FW527" s="142"/>
      <c r="FX527" s="142"/>
      <c r="FY527" s="142"/>
      <c r="FZ527" s="142"/>
      <c r="GA527" s="142"/>
      <c r="GB527" s="142"/>
      <c r="GC527" s="142"/>
      <c r="GD527" s="142"/>
      <c r="GE527" s="142"/>
      <c r="GF527" s="142"/>
      <c r="GG527" s="142"/>
      <c r="GH527" s="142"/>
      <c r="GI527" s="142"/>
      <c r="GJ527" s="142"/>
      <c r="GK527" s="142"/>
      <c r="GL527" s="142"/>
      <c r="GM527" s="142"/>
      <c r="GN527" s="142"/>
      <c r="GO527" s="142"/>
      <c r="GP527" s="142"/>
      <c r="GQ527" s="142"/>
      <c r="GR527" s="142"/>
      <c r="GS527" s="142"/>
      <c r="GT527" s="142"/>
      <c r="GU527" s="142"/>
      <c r="GV527" s="142"/>
      <c r="GW527" s="142"/>
      <c r="GX527" s="142"/>
      <c r="GY527" s="142"/>
      <c r="GZ527" s="142"/>
      <c r="HA527" s="142"/>
      <c r="HB527" s="142"/>
      <c r="HC527" s="142"/>
      <c r="HD527" s="142"/>
      <c r="HE527" s="142"/>
      <c r="HF527" s="142"/>
      <c r="HG527" s="142"/>
      <c r="HH527" s="142"/>
      <c r="HI527" s="142"/>
      <c r="HJ527" s="142"/>
      <c r="HK527" s="142"/>
      <c r="HL527" s="142"/>
      <c r="HM527" s="142"/>
      <c r="HN527" s="142"/>
      <c r="HO527" s="142"/>
      <c r="HP527" s="142"/>
      <c r="HQ527" s="142"/>
      <c r="HR527" s="142"/>
      <c r="HS527" s="142"/>
      <c r="HT527" s="142"/>
      <c r="HU527" s="142"/>
      <c r="HV527" s="142"/>
      <c r="HW527" s="142"/>
      <c r="HX527" s="142"/>
      <c r="HY527" s="142"/>
      <c r="HZ527" s="142"/>
      <c r="IA527" s="142"/>
      <c r="IB527" s="142"/>
      <c r="IC527" s="142"/>
      <c r="ID527" s="142"/>
      <c r="IE527" s="142"/>
      <c r="IF527" s="142"/>
      <c r="IG527" s="142"/>
      <c r="IH527" s="142"/>
      <c r="II527" s="142"/>
      <c r="IJ527" s="142"/>
      <c r="IK527" s="142"/>
      <c r="IL527" s="142"/>
      <c r="IM527" s="142"/>
      <c r="IN527" s="142"/>
      <c r="IO527" s="142"/>
      <c r="IP527" s="142"/>
      <c r="IQ527" s="142"/>
      <c r="IR527" s="142"/>
      <c r="IS527" s="142"/>
      <c r="IT527" s="142"/>
      <c r="IU527" s="142"/>
      <c r="IV527" s="142"/>
      <c r="IW527" s="142"/>
      <c r="IX527" s="142"/>
      <c r="IY527" s="142"/>
      <c r="IZ527" s="142"/>
      <c r="JA527" s="142"/>
      <c r="JB527" s="142"/>
      <c r="JC527" s="142"/>
      <c r="JD527" s="142"/>
      <c r="JE527" s="142"/>
      <c r="JF527" s="142"/>
      <c r="JG527" s="142"/>
      <c r="JH527" s="142"/>
      <c r="JI527" s="142"/>
      <c r="JJ527" s="142"/>
      <c r="JK527" s="142"/>
      <c r="JL527" s="142"/>
      <c r="JM527" s="142"/>
      <c r="JN527" s="142"/>
      <c r="JO527" s="142"/>
      <c r="JP527" s="142"/>
      <c r="JQ527" s="142"/>
      <c r="JR527" s="142"/>
      <c r="JS527" s="142"/>
      <c r="JT527" s="142"/>
      <c r="JU527" s="142"/>
      <c r="JV527" s="142"/>
      <c r="JW527" s="142"/>
      <c r="JX527" s="142"/>
      <c r="JY527" s="142"/>
      <c r="JZ527" s="142"/>
      <c r="KA527" s="142"/>
      <c r="KB527" s="142"/>
      <c r="KC527" s="142"/>
      <c r="KD527" s="142"/>
      <c r="KE527" s="142"/>
      <c r="KF527" s="142"/>
      <c r="KG527" s="142"/>
      <c r="KH527" s="142"/>
      <c r="KI527" s="142"/>
      <c r="KJ527" s="142"/>
      <c r="KK527" s="142"/>
      <c r="KL527" s="142"/>
      <c r="KM527" s="142"/>
      <c r="KN527" s="142"/>
      <c r="KO527" s="142"/>
      <c r="KP527" s="142"/>
      <c r="KQ527" s="142"/>
      <c r="KR527" s="142"/>
      <c r="KS527" s="142"/>
      <c r="KT527" s="142"/>
      <c r="KU527" s="142"/>
      <c r="KV527" s="142"/>
      <c r="KW527" s="142"/>
      <c r="KX527" s="142"/>
      <c r="KY527" s="142"/>
      <c r="KZ527" s="142"/>
      <c r="LA527" s="142"/>
      <c r="LB527" s="142"/>
      <c r="LC527" s="142"/>
      <c r="LD527" s="142"/>
      <c r="LE527" s="142"/>
      <c r="LF527" s="142"/>
      <c r="LG527" s="142"/>
      <c r="LH527" s="142"/>
      <c r="LI527" s="142"/>
      <c r="LJ527" s="142"/>
      <c r="LK527" s="142"/>
      <c r="LL527" s="142"/>
      <c r="LM527" s="142"/>
      <c r="LN527" s="142"/>
      <c r="LO527" s="142"/>
      <c r="LP527" s="142"/>
      <c r="LQ527" s="142"/>
      <c r="LR527" s="142"/>
      <c r="LS527" s="142"/>
      <c r="LT527" s="142"/>
      <c r="LU527" s="142"/>
      <c r="LV527" s="142"/>
      <c r="LW527" s="142"/>
      <c r="LX527" s="142"/>
      <c r="LY527" s="142"/>
      <c r="LZ527" s="142"/>
      <c r="MA527" s="142"/>
      <c r="MB527" s="142"/>
      <c r="MC527" s="142"/>
      <c r="MD527" s="142"/>
      <c r="ME527" s="142"/>
      <c r="MF527" s="142"/>
      <c r="MG527" s="142"/>
      <c r="MH527" s="142"/>
      <c r="MI527" s="142"/>
      <c r="MJ527" s="142"/>
      <c r="MK527" s="142"/>
      <c r="ML527" s="142"/>
      <c r="MM527" s="142"/>
      <c r="MN527" s="142"/>
      <c r="MO527" s="142"/>
      <c r="MP527" s="142"/>
      <c r="MQ527" s="142"/>
      <c r="MR527" s="142"/>
      <c r="MS527" s="142"/>
      <c r="MT527" s="142"/>
      <c r="MU527" s="142"/>
      <c r="MV527" s="142"/>
      <c r="MW527" s="142"/>
      <c r="MX527" s="142"/>
      <c r="MY527" s="142"/>
      <c r="MZ527" s="142"/>
      <c r="NA527" s="142"/>
      <c r="NB527" s="142"/>
      <c r="NC527" s="142"/>
      <c r="ND527" s="142"/>
      <c r="NE527" s="142"/>
      <c r="NF527" s="142"/>
      <c r="NG527" s="142"/>
      <c r="NH527" s="142"/>
      <c r="NI527" s="142"/>
      <c r="NJ527" s="142"/>
      <c r="NK527" s="142"/>
      <c r="NL527" s="142"/>
      <c r="NM527" s="142"/>
      <c r="NN527" s="142"/>
      <c r="NO527" s="142"/>
      <c r="NP527" s="142"/>
      <c r="NQ527" s="142"/>
      <c r="NR527" s="142"/>
      <c r="NS527" s="142"/>
      <c r="NT527" s="142"/>
      <c r="NU527" s="142"/>
      <c r="NV527" s="142"/>
      <c r="NW527" s="142"/>
      <c r="NX527" s="142"/>
      <c r="NY527" s="142"/>
      <c r="NZ527" s="142"/>
      <c r="OA527" s="142"/>
      <c r="OB527" s="142"/>
      <c r="OC527" s="142"/>
      <c r="OD527" s="142"/>
      <c r="OE527" s="142"/>
      <c r="OF527" s="142"/>
      <c r="OG527" s="142"/>
      <c r="OH527" s="142"/>
      <c r="OI527" s="142"/>
      <c r="OJ527" s="142"/>
      <c r="OK527" s="142"/>
      <c r="OL527" s="142"/>
      <c r="OM527" s="142"/>
      <c r="ON527" s="142"/>
      <c r="OO527" s="142"/>
      <c r="OP527" s="142"/>
      <c r="OQ527" s="142"/>
      <c r="OR527" s="142"/>
      <c r="OS527" s="142"/>
      <c r="OT527" s="142"/>
      <c r="OU527" s="142"/>
      <c r="OV527" s="142"/>
      <c r="OW527" s="142"/>
      <c r="OX527" s="142"/>
      <c r="OY527" s="142"/>
      <c r="OZ527" s="142"/>
      <c r="PA527" s="142"/>
      <c r="PB527" s="142"/>
      <c r="PC527" s="142"/>
      <c r="PD527" s="142"/>
      <c r="PE527" s="142"/>
      <c r="PF527" s="142"/>
      <c r="PG527" s="142"/>
      <c r="PH527" s="142"/>
      <c r="PI527" s="142"/>
      <c r="PJ527" s="142"/>
      <c r="PK527" s="142"/>
      <c r="PL527" s="142"/>
      <c r="PM527" s="142"/>
      <c r="PN527" s="142"/>
      <c r="PO527" s="142"/>
      <c r="PP527" s="142"/>
      <c r="PQ527" s="142"/>
      <c r="PR527" s="142"/>
      <c r="PS527" s="142"/>
      <c r="PT527" s="142"/>
      <c r="PU527" s="142"/>
      <c r="PV527" s="142"/>
      <c r="PW527" s="142"/>
      <c r="PX527" s="142"/>
      <c r="PY527" s="142"/>
      <c r="PZ527" s="142"/>
      <c r="QA527" s="142"/>
      <c r="QB527" s="142"/>
      <c r="QC527" s="142"/>
      <c r="QD527" s="142"/>
      <c r="QE527" s="142"/>
      <c r="QF527" s="142"/>
      <c r="QG527" s="142"/>
      <c r="QH527" s="142"/>
      <c r="QI527" s="142"/>
      <c r="QJ527" s="142"/>
      <c r="QK527" s="142"/>
      <c r="QL527" s="142"/>
      <c r="QM527" s="142"/>
      <c r="QN527" s="142"/>
      <c r="QO527" s="142"/>
      <c r="QP527" s="142"/>
      <c r="QQ527" s="142"/>
      <c r="QR527" s="142"/>
      <c r="QS527" s="142"/>
      <c r="QT527" s="142"/>
      <c r="QU527" s="142"/>
      <c r="QV527" s="142"/>
      <c r="QW527" s="142"/>
      <c r="QX527" s="142"/>
      <c r="QY527" s="142"/>
      <c r="QZ527" s="142"/>
      <c r="RA527" s="142"/>
      <c r="RB527" s="142"/>
      <c r="RC527" s="142"/>
      <c r="RD527" s="142"/>
      <c r="RE527" s="142"/>
      <c r="RF527" s="142"/>
      <c r="RG527" s="142"/>
      <c r="RH527" s="142"/>
      <c r="RI527" s="142"/>
      <c r="RJ527" s="142"/>
      <c r="RK527" s="142"/>
      <c r="RL527" s="142"/>
      <c r="RM527" s="142"/>
      <c r="RN527" s="142"/>
      <c r="RO527" s="142"/>
      <c r="RP527" s="142"/>
      <c r="RQ527" s="142"/>
      <c r="RR527" s="142"/>
      <c r="RS527" s="142"/>
      <c r="RT527" s="142"/>
      <c r="RU527" s="142"/>
      <c r="RV527" s="142"/>
      <c r="RW527" s="142"/>
      <c r="RX527" s="142"/>
      <c r="RY527" s="142"/>
      <c r="RZ527" s="142"/>
      <c r="SA527" s="142"/>
      <c r="SB527" s="142"/>
      <c r="SC527" s="142"/>
      <c r="SD527" s="142"/>
      <c r="SE527" s="142"/>
      <c r="SF527" s="142"/>
      <c r="SG527" s="142"/>
      <c r="SH527" s="142"/>
      <c r="SI527" s="142"/>
      <c r="SJ527" s="142"/>
      <c r="SK527" s="142"/>
      <c r="SL527" s="142"/>
      <c r="SM527" s="142"/>
      <c r="SN527" s="142"/>
      <c r="SO527" s="142"/>
      <c r="SP527" s="142"/>
      <c r="SQ527" s="142"/>
      <c r="SR527" s="142"/>
      <c r="SS527" s="142"/>
      <c r="ST527" s="142"/>
      <c r="SU527" s="142"/>
      <c r="SV527" s="142"/>
      <c r="SW527" s="142"/>
      <c r="SX527" s="142"/>
      <c r="SY527" s="142"/>
      <c r="SZ527" s="142"/>
      <c r="TA527" s="142"/>
      <c r="TB527" s="142"/>
      <c r="TC527" s="142"/>
      <c r="TD527" s="142"/>
      <c r="TE527" s="142"/>
      <c r="TF527" s="142"/>
      <c r="TG527" s="142"/>
      <c r="TH527" s="142"/>
      <c r="TI527" s="142"/>
      <c r="TJ527" s="142"/>
      <c r="TK527" s="142"/>
      <c r="TL527" s="142"/>
      <c r="TM527" s="142"/>
      <c r="TN527" s="142"/>
      <c r="TO527" s="142"/>
      <c r="TP527" s="142"/>
      <c r="TQ527" s="142"/>
      <c r="TR527" s="142"/>
      <c r="TS527" s="142"/>
      <c r="TT527" s="142"/>
      <c r="TU527" s="142"/>
      <c r="TV527" s="142"/>
      <c r="TW527" s="142"/>
      <c r="TX527" s="142"/>
      <c r="TY527" s="142"/>
      <c r="TZ527" s="142"/>
      <c r="UA527" s="142"/>
      <c r="UB527" s="142"/>
      <c r="UC527" s="142"/>
      <c r="UD527" s="142"/>
      <c r="UE527" s="142"/>
      <c r="UF527" s="142"/>
      <c r="UG527" s="142"/>
      <c r="UH527" s="142"/>
      <c r="UI527" s="142"/>
      <c r="UJ527" s="142"/>
      <c r="UK527" s="142"/>
      <c r="UL527" s="142"/>
      <c r="UM527" s="142"/>
      <c r="UN527" s="142"/>
      <c r="UO527" s="142"/>
      <c r="UP527" s="142"/>
      <c r="UQ527" s="142"/>
      <c r="UR527" s="142"/>
      <c r="US527" s="142"/>
      <c r="UT527" s="142"/>
      <c r="UU527" s="142"/>
      <c r="UV527" s="142"/>
      <c r="UW527" s="142"/>
      <c r="UX527" s="142"/>
      <c r="UY527" s="142"/>
      <c r="UZ527" s="142"/>
      <c r="VA527" s="142"/>
      <c r="VB527" s="142"/>
      <c r="VC527" s="142"/>
      <c r="VD527" s="142"/>
      <c r="VE527" s="142"/>
      <c r="VF527" s="142"/>
      <c r="VG527" s="142"/>
      <c r="VH527" s="142"/>
      <c r="VI527" s="142"/>
      <c r="VJ527" s="142"/>
      <c r="VK527" s="142"/>
      <c r="VL527" s="142"/>
      <c r="VM527" s="142"/>
      <c r="VN527" s="142"/>
      <c r="VO527" s="142"/>
      <c r="VP527" s="142"/>
      <c r="VQ527" s="142"/>
      <c r="VR527" s="142"/>
      <c r="VS527" s="142"/>
      <c r="VT527" s="142"/>
      <c r="VU527" s="142"/>
      <c r="VV527" s="142"/>
      <c r="VW527" s="142"/>
      <c r="VX527" s="142"/>
      <c r="VY527" s="142"/>
      <c r="VZ527" s="142"/>
      <c r="WA527" s="142"/>
      <c r="WB527" s="142"/>
      <c r="WC527" s="142"/>
      <c r="WD527" s="142"/>
      <c r="WE527" s="142"/>
      <c r="WF527" s="142"/>
      <c r="WG527" s="142"/>
      <c r="WH527" s="142"/>
      <c r="WI527" s="142"/>
      <c r="WJ527" s="142"/>
      <c r="WK527" s="142"/>
      <c r="WL527" s="142"/>
      <c r="WM527" s="142"/>
      <c r="WN527" s="142"/>
      <c r="WO527" s="142"/>
      <c r="WP527" s="142"/>
      <c r="WQ527" s="142"/>
      <c r="WR527" s="142"/>
      <c r="WS527" s="142"/>
      <c r="WT527" s="142"/>
      <c r="WU527" s="142"/>
      <c r="WV527" s="142"/>
      <c r="WW527" s="142"/>
      <c r="WX527" s="142"/>
      <c r="WY527" s="142"/>
      <c r="WZ527" s="142"/>
      <c r="XA527" s="142"/>
      <c r="XB527" s="142"/>
      <c r="XC527" s="142"/>
      <c r="XD527" s="142"/>
      <c r="XE527" s="142"/>
      <c r="XF527" s="142"/>
      <c r="XG527" s="142"/>
      <c r="XH527" s="142"/>
      <c r="XI527" s="142"/>
      <c r="XJ527" s="142"/>
      <c r="XK527" s="142"/>
      <c r="XL527" s="142"/>
      <c r="XM527" s="142"/>
      <c r="XN527" s="142"/>
      <c r="XO527" s="142"/>
      <c r="XP527" s="142"/>
      <c r="XQ527" s="142"/>
      <c r="XR527" s="142"/>
      <c r="XS527" s="142"/>
      <c r="XT527" s="142"/>
      <c r="XU527" s="142"/>
      <c r="XV527" s="142"/>
      <c r="XW527" s="142"/>
      <c r="XX527" s="142"/>
      <c r="XY527" s="142"/>
      <c r="XZ527" s="142"/>
      <c r="YA527" s="142"/>
      <c r="YB527" s="142"/>
      <c r="YC527" s="142"/>
      <c r="YD527" s="142"/>
      <c r="YE527" s="142"/>
      <c r="YF527" s="142"/>
      <c r="YG527" s="142"/>
      <c r="YH527" s="142"/>
      <c r="YI527" s="142"/>
      <c r="YJ527" s="142"/>
      <c r="YK527" s="142"/>
      <c r="YL527" s="142"/>
      <c r="YM527" s="142"/>
      <c r="YN527" s="142"/>
      <c r="YO527" s="142"/>
      <c r="YP527" s="142"/>
      <c r="YQ527" s="142"/>
      <c r="YR527" s="142"/>
      <c r="YS527" s="142"/>
      <c r="YT527" s="142"/>
      <c r="YU527" s="142"/>
      <c r="YV527" s="142"/>
      <c r="YW527" s="142"/>
      <c r="YX527" s="142"/>
      <c r="YY527" s="142"/>
      <c r="YZ527" s="142"/>
      <c r="ZA527" s="142"/>
      <c r="ZB527" s="142"/>
      <c r="ZC527" s="142"/>
      <c r="ZD527" s="142"/>
      <c r="ZE527" s="142"/>
      <c r="ZF527" s="142"/>
      <c r="ZG527" s="142"/>
      <c r="ZH527" s="142"/>
      <c r="ZI527" s="142"/>
      <c r="ZJ527" s="142"/>
      <c r="ZK527" s="142"/>
      <c r="ZL527" s="142"/>
      <c r="ZM527" s="142"/>
      <c r="ZN527" s="142"/>
      <c r="ZO527" s="142"/>
      <c r="ZP527" s="142"/>
      <c r="ZQ527" s="142"/>
      <c r="ZR527" s="142"/>
      <c r="ZS527" s="142"/>
      <c r="ZT527" s="142"/>
      <c r="ZU527" s="142"/>
      <c r="ZV527" s="142"/>
      <c r="ZW527" s="142"/>
      <c r="ZX527" s="142"/>
      <c r="ZY527" s="142"/>
      <c r="ZZ527" s="142"/>
      <c r="AAA527" s="142"/>
      <c r="AAB527" s="142"/>
      <c r="AAC527" s="142"/>
      <c r="AAD527" s="142"/>
      <c r="AAE527" s="142"/>
      <c r="AAF527" s="142"/>
      <c r="AAG527" s="142"/>
      <c r="AAH527" s="142"/>
      <c r="AAI527" s="142"/>
      <c r="AAJ527" s="142"/>
      <c r="AAK527" s="142"/>
      <c r="AAL527" s="142"/>
      <c r="AAM527" s="142"/>
      <c r="AAN527" s="142"/>
      <c r="AAO527" s="142"/>
      <c r="AAP527" s="142"/>
      <c r="AAQ527" s="142"/>
      <c r="AAR527" s="142"/>
      <c r="AAS527" s="142"/>
      <c r="AAT527" s="142"/>
      <c r="AAU527" s="142"/>
      <c r="AAV527" s="142"/>
      <c r="AAW527" s="142"/>
      <c r="AAX527" s="142"/>
      <c r="AAY527" s="142"/>
      <c r="AAZ527" s="142"/>
      <c r="ABA527" s="142"/>
      <c r="ABB527" s="142"/>
      <c r="ABC527" s="142"/>
      <c r="ABD527" s="142"/>
      <c r="ABE527" s="142"/>
      <c r="ABF527" s="142"/>
      <c r="ABG527" s="142"/>
      <c r="ABH527" s="142"/>
      <c r="ABI527" s="142"/>
      <c r="ABJ527" s="142"/>
      <c r="ABK527" s="142"/>
      <c r="ABL527" s="142"/>
      <c r="ABM527" s="142"/>
      <c r="ABN527" s="142"/>
      <c r="ABO527" s="142"/>
      <c r="ABP527" s="142"/>
      <c r="ABQ527" s="142"/>
      <c r="ABR527" s="142"/>
      <c r="ABS527" s="142"/>
      <c r="ABT527" s="142"/>
      <c r="ABU527" s="142"/>
      <c r="ABV527" s="142"/>
      <c r="ABW527" s="142"/>
      <c r="ABX527" s="142"/>
      <c r="ABY527" s="142"/>
      <c r="ABZ527" s="142"/>
      <c r="ACA527" s="142"/>
      <c r="ACB527" s="142"/>
      <c r="ACC527" s="142"/>
      <c r="ACD527" s="142"/>
      <c r="ACE527" s="142"/>
      <c r="ACF527" s="142"/>
      <c r="ACG527" s="142"/>
      <c r="ACH527" s="142"/>
      <c r="ACI527" s="142"/>
      <c r="ACJ527" s="142"/>
      <c r="ACK527" s="142"/>
      <c r="ACL527" s="142"/>
      <c r="ACM527" s="142"/>
      <c r="ACN527" s="142"/>
      <c r="ACO527" s="142"/>
      <c r="ACP527" s="142"/>
      <c r="ACQ527" s="142"/>
      <c r="ACR527" s="142"/>
      <c r="ACS527" s="142"/>
      <c r="ACT527" s="142"/>
      <c r="ACU527" s="142"/>
      <c r="ACV527" s="142"/>
      <c r="ACW527" s="142"/>
      <c r="ACX527" s="142"/>
      <c r="ACY527" s="142"/>
      <c r="ACZ527" s="142"/>
      <c r="ADA527" s="142"/>
      <c r="ADB527" s="142"/>
      <c r="ADC527" s="142"/>
      <c r="ADD527" s="142"/>
      <c r="ADE527" s="142"/>
      <c r="ADF527" s="142"/>
      <c r="ADG527" s="142"/>
      <c r="ADH527" s="142"/>
      <c r="ADI527" s="142"/>
      <c r="ADJ527" s="142"/>
      <c r="ADK527" s="142"/>
      <c r="ADL527" s="142"/>
      <c r="ADM527" s="142"/>
      <c r="ADN527" s="142"/>
      <c r="ADO527" s="142"/>
      <c r="ADP527" s="142"/>
      <c r="ADQ527" s="142"/>
      <c r="ADR527" s="142"/>
      <c r="ADS527" s="142"/>
      <c r="ADT527" s="142"/>
      <c r="ADU527" s="142"/>
      <c r="ADV527" s="142"/>
      <c r="ADW527" s="142"/>
      <c r="ADX527" s="142"/>
      <c r="ADY527" s="142"/>
      <c r="ADZ527" s="142"/>
      <c r="AEA527" s="142"/>
      <c r="AEB527" s="142"/>
      <c r="AEC527" s="142"/>
      <c r="AED527" s="142"/>
      <c r="AEE527" s="142"/>
      <c r="AEF527" s="142"/>
      <c r="AEG527" s="142"/>
      <c r="AEH527" s="142"/>
      <c r="AEI527" s="142"/>
      <c r="AEJ527" s="142"/>
      <c r="AEK527" s="142"/>
      <c r="AEL527" s="142"/>
      <c r="AEM527" s="142"/>
      <c r="AEN527" s="142"/>
      <c r="AEO527" s="142"/>
      <c r="AEP527" s="142"/>
      <c r="AEQ527" s="142"/>
      <c r="AER527" s="142"/>
      <c r="AES527" s="142"/>
      <c r="AET527" s="142"/>
      <c r="AEU527" s="142"/>
      <c r="AEV527" s="142"/>
      <c r="AEW527" s="142"/>
      <c r="AEX527" s="142"/>
      <c r="AEY527" s="142"/>
      <c r="AEZ527" s="142"/>
      <c r="AFA527" s="142"/>
      <c r="AFB527" s="142"/>
      <c r="AFC527" s="142"/>
      <c r="AFD527" s="142"/>
      <c r="AFE527" s="142"/>
      <c r="AFF527" s="142"/>
      <c r="AFG527" s="142"/>
      <c r="AFH527" s="142"/>
      <c r="AFI527" s="142"/>
      <c r="AFJ527" s="142"/>
      <c r="AFK527" s="142"/>
      <c r="AFL527" s="142"/>
      <c r="AFM527" s="142"/>
      <c r="AFN527" s="142"/>
      <c r="AFO527" s="142"/>
      <c r="AFP527" s="142"/>
      <c r="AFQ527" s="142"/>
      <c r="AFR527" s="142"/>
      <c r="AFS527" s="142"/>
      <c r="AFT527" s="142"/>
      <c r="AFU527" s="142"/>
      <c r="AFV527" s="142"/>
      <c r="AFW527" s="142"/>
      <c r="AFX527" s="142"/>
      <c r="AFY527" s="142"/>
      <c r="AFZ527" s="142"/>
      <c r="AGA527" s="142"/>
      <c r="AGB527" s="142"/>
      <c r="AGC527" s="142"/>
      <c r="AGD527" s="142"/>
      <c r="AGE527" s="142"/>
      <c r="AGF527" s="142"/>
      <c r="AGG527" s="142"/>
      <c r="AGH527" s="142"/>
      <c r="AGI527" s="142"/>
      <c r="AGJ527" s="142"/>
      <c r="AGK527" s="142"/>
      <c r="AGL527" s="142"/>
      <c r="AGM527" s="142"/>
      <c r="AGN527" s="142"/>
      <c r="AGO527" s="142"/>
      <c r="AGP527" s="142"/>
      <c r="AGQ527" s="142"/>
      <c r="AGR527" s="142"/>
      <c r="AGS527" s="142"/>
      <c r="AGT527" s="142"/>
      <c r="AGU527" s="142"/>
      <c r="AGV527" s="142"/>
      <c r="AGW527" s="142"/>
      <c r="AGX527" s="142"/>
      <c r="AGY527" s="142"/>
      <c r="AGZ527" s="142"/>
      <c r="AHA527" s="142"/>
      <c r="AHB527" s="142"/>
      <c r="AHC527" s="142"/>
      <c r="AHD527" s="142"/>
      <c r="AHE527" s="142"/>
      <c r="AHF527" s="142"/>
      <c r="AHG527" s="142"/>
      <c r="AHH527" s="142"/>
      <c r="AHI527" s="142"/>
      <c r="AHJ527" s="142"/>
      <c r="AHK527" s="142"/>
      <c r="AHL527" s="142"/>
      <c r="AHM527" s="142"/>
      <c r="AHN527" s="142"/>
      <c r="AHO527" s="142"/>
      <c r="AHP527" s="142"/>
      <c r="AHQ527" s="142"/>
      <c r="AHR527" s="142"/>
      <c r="AHS527" s="142"/>
      <c r="AHT527" s="142"/>
      <c r="AHU527" s="142"/>
      <c r="AHV527" s="142"/>
      <c r="AHW527" s="142"/>
      <c r="AHX527" s="142"/>
      <c r="AHY527" s="142"/>
      <c r="AHZ527" s="142"/>
      <c r="AIA527" s="142"/>
      <c r="AIB527" s="142"/>
      <c r="AIC527" s="142"/>
      <c r="AID527" s="142"/>
      <c r="AIE527" s="142"/>
      <c r="AIF527" s="142"/>
      <c r="AIG527" s="142"/>
      <c r="AIH527" s="142"/>
      <c r="AII527" s="142"/>
      <c r="AIJ527" s="142"/>
      <c r="AIK527" s="142"/>
      <c r="AIL527" s="142"/>
      <c r="AIM527" s="142"/>
      <c r="AIN527" s="142"/>
      <c r="AIO527" s="142"/>
      <c r="AIP527" s="142"/>
      <c r="AIQ527" s="142"/>
      <c r="AIR527" s="142"/>
      <c r="AIS527" s="142"/>
      <c r="AIT527" s="142"/>
      <c r="AIU527" s="142"/>
      <c r="AIV527" s="142"/>
      <c r="AIW527" s="142"/>
      <c r="AIX527" s="142"/>
      <c r="AIY527" s="142"/>
      <c r="AIZ527" s="142"/>
      <c r="AJA527" s="142"/>
      <c r="AJB527" s="142"/>
      <c r="AJC527" s="142"/>
      <c r="AJD527" s="142"/>
      <c r="AJE527" s="142"/>
      <c r="AJF527" s="142"/>
      <c r="AJG527" s="142"/>
      <c r="AJH527" s="142"/>
      <c r="AJI527" s="142"/>
      <c r="AJJ527" s="142"/>
      <c r="AJK527" s="142"/>
      <c r="AJL527" s="142"/>
      <c r="AJM527" s="142"/>
      <c r="AJN527" s="142"/>
      <c r="AJO527" s="142"/>
      <c r="AJP527" s="142"/>
      <c r="AJQ527" s="142"/>
      <c r="AJR527" s="142"/>
      <c r="AJS527" s="142"/>
      <c r="AJT527" s="142"/>
      <c r="AJU527" s="142"/>
      <c r="AJV527" s="142"/>
      <c r="AJW527" s="142"/>
      <c r="AJX527" s="142"/>
      <c r="AJY527" s="142"/>
      <c r="AJZ527" s="142"/>
      <c r="AKA527" s="142"/>
      <c r="AKB527" s="142"/>
      <c r="AKC527" s="142"/>
      <c r="AKD527" s="142"/>
      <c r="AKE527" s="142"/>
      <c r="AKF527" s="142"/>
      <c r="AKG527" s="142"/>
      <c r="AKH527" s="142"/>
      <c r="AKI527" s="142"/>
      <c r="AKJ527" s="142"/>
      <c r="AKK527" s="142"/>
      <c r="AKL527" s="142"/>
      <c r="AKM527" s="142"/>
      <c r="AKN527" s="142"/>
      <c r="AKO527" s="142"/>
      <c r="AKP527" s="142"/>
      <c r="AKQ527" s="142"/>
      <c r="AKR527" s="142"/>
      <c r="AKS527" s="142"/>
      <c r="AKT527" s="142"/>
      <c r="AKU527" s="142"/>
      <c r="AKV527" s="142"/>
      <c r="AKW527" s="142"/>
      <c r="AKX527" s="142"/>
      <c r="AKY527" s="142"/>
      <c r="AKZ527" s="142"/>
      <c r="ALA527" s="142"/>
      <c r="ALB527" s="142"/>
      <c r="ALC527" s="142"/>
      <c r="ALD527" s="142"/>
      <c r="ALE527" s="142"/>
      <c r="ALF527" s="142"/>
      <c r="ALG527" s="142"/>
      <c r="ALH527" s="142"/>
      <c r="ALI527" s="142"/>
      <c r="ALJ527" s="142"/>
      <c r="ALK527" s="142"/>
      <c r="ALL527" s="142"/>
      <c r="ALM527" s="142"/>
      <c r="ALN527" s="142"/>
      <c r="ALO527" s="142"/>
      <c r="ALP527" s="142"/>
      <c r="ALQ527" s="142"/>
      <c r="ALR527" s="142"/>
      <c r="ALS527" s="142"/>
      <c r="ALT527" s="142"/>
      <c r="ALU527" s="142"/>
      <c r="ALV527" s="142"/>
      <c r="ALW527" s="142"/>
      <c r="ALX527" s="142"/>
      <c r="ALY527" s="142"/>
      <c r="ALZ527" s="142"/>
      <c r="AMA527" s="142"/>
      <c r="AMB527" s="142"/>
      <c r="AMC527" s="142"/>
      <c r="AMD527" s="142"/>
      <c r="AME527" s="142"/>
      <c r="AMF527" s="142"/>
      <c r="AMG527" s="142"/>
      <c r="AMH527" s="142"/>
      <c r="AMI527" s="142"/>
    </row>
    <row r="528" spans="1:1023" s="176" customFormat="1" ht="12" customHeight="1" x14ac:dyDescent="0.2">
      <c r="A528" s="445"/>
      <c r="B528" s="446"/>
      <c r="C528" s="462" t="s">
        <v>524</v>
      </c>
      <c r="D528" s="463"/>
      <c r="E528" s="463"/>
      <c r="F528" s="463"/>
      <c r="G528" s="463"/>
      <c r="H528" s="464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  <c r="AZ528" s="142"/>
      <c r="BA528" s="142"/>
      <c r="BB528" s="142"/>
      <c r="BC528" s="142"/>
      <c r="BD528" s="142"/>
      <c r="BE528" s="142"/>
      <c r="BF528" s="142"/>
      <c r="BG528" s="142"/>
      <c r="BH528" s="142"/>
      <c r="BI528" s="142"/>
      <c r="BJ528" s="142"/>
      <c r="BK528" s="142"/>
      <c r="BL528" s="142"/>
      <c r="BM528" s="142"/>
      <c r="BN528" s="142"/>
      <c r="BO528" s="142"/>
      <c r="BP528" s="142"/>
      <c r="BQ528" s="142"/>
      <c r="BR528" s="142"/>
      <c r="BS528" s="142"/>
      <c r="BT528" s="142"/>
      <c r="BU528" s="142"/>
      <c r="BV528" s="142"/>
      <c r="BW528" s="142"/>
      <c r="BX528" s="142"/>
      <c r="BY528" s="142"/>
      <c r="BZ528" s="142"/>
      <c r="CA528" s="142"/>
      <c r="CB528" s="142"/>
      <c r="CC528" s="142"/>
      <c r="CD528" s="142"/>
      <c r="CE528" s="142"/>
      <c r="CF528" s="142"/>
      <c r="CG528" s="142"/>
      <c r="CH528" s="142"/>
      <c r="CI528" s="142"/>
      <c r="CJ528" s="142"/>
      <c r="CK528" s="142"/>
      <c r="CL528" s="142"/>
      <c r="CM528" s="142"/>
      <c r="CN528" s="142"/>
      <c r="CO528" s="142"/>
      <c r="CP528" s="142"/>
      <c r="CQ528" s="142"/>
      <c r="CR528" s="142"/>
      <c r="CS528" s="142"/>
      <c r="CT528" s="142"/>
      <c r="CU528" s="142"/>
      <c r="CV528" s="142"/>
      <c r="CW528" s="142"/>
      <c r="CX528" s="142"/>
      <c r="CY528" s="142"/>
      <c r="CZ528" s="142"/>
      <c r="DA528" s="142"/>
      <c r="DB528" s="142"/>
      <c r="DC528" s="142"/>
      <c r="DD528" s="142"/>
      <c r="DE528" s="142"/>
      <c r="DF528" s="142"/>
      <c r="DG528" s="142"/>
      <c r="DH528" s="142"/>
      <c r="DI528" s="142"/>
      <c r="DJ528" s="142"/>
      <c r="DK528" s="142"/>
      <c r="DL528" s="142"/>
      <c r="DM528" s="142"/>
      <c r="DN528" s="142"/>
      <c r="DO528" s="142"/>
      <c r="DP528" s="142"/>
      <c r="DQ528" s="142"/>
      <c r="DR528" s="142"/>
      <c r="DS528" s="142"/>
      <c r="DT528" s="142"/>
      <c r="DU528" s="142"/>
      <c r="DV528" s="142"/>
      <c r="DW528" s="142"/>
      <c r="DX528" s="142"/>
      <c r="DY528" s="142"/>
      <c r="DZ528" s="142"/>
      <c r="EA528" s="142"/>
      <c r="EB528" s="142"/>
      <c r="EC528" s="142"/>
      <c r="ED528" s="142"/>
      <c r="EE528" s="142"/>
      <c r="EF528" s="142"/>
      <c r="EG528" s="142"/>
      <c r="EH528" s="142"/>
      <c r="EI528" s="142"/>
      <c r="EJ528" s="142"/>
      <c r="EK528" s="142"/>
      <c r="EL528" s="142"/>
      <c r="EM528" s="142"/>
      <c r="EN528" s="142"/>
      <c r="EO528" s="142"/>
      <c r="EP528" s="142"/>
      <c r="EQ528" s="142"/>
      <c r="ER528" s="142"/>
      <c r="ES528" s="142"/>
      <c r="ET528" s="142"/>
      <c r="EU528" s="142"/>
      <c r="EV528" s="142"/>
      <c r="EW528" s="142"/>
      <c r="EX528" s="142"/>
      <c r="EY528" s="142"/>
      <c r="EZ528" s="142"/>
      <c r="FA528" s="142"/>
      <c r="FB528" s="142"/>
      <c r="FC528" s="142"/>
      <c r="FD528" s="142"/>
      <c r="FE528" s="142"/>
      <c r="FF528" s="142"/>
      <c r="FG528" s="142"/>
      <c r="FH528" s="142"/>
      <c r="FI528" s="142"/>
      <c r="FJ528" s="142"/>
      <c r="FK528" s="142"/>
      <c r="FL528" s="142"/>
      <c r="FM528" s="142"/>
      <c r="FN528" s="142"/>
      <c r="FO528" s="142"/>
      <c r="FP528" s="142"/>
      <c r="FQ528" s="142"/>
      <c r="FR528" s="142"/>
      <c r="FS528" s="142"/>
      <c r="FT528" s="142"/>
      <c r="FU528" s="142"/>
      <c r="FV528" s="142"/>
      <c r="FW528" s="142"/>
      <c r="FX528" s="142"/>
      <c r="FY528" s="142"/>
      <c r="FZ528" s="142"/>
      <c r="GA528" s="142"/>
      <c r="GB528" s="142"/>
      <c r="GC528" s="142"/>
      <c r="GD528" s="142"/>
      <c r="GE528" s="142"/>
      <c r="GF528" s="142"/>
      <c r="GG528" s="142"/>
      <c r="GH528" s="142"/>
      <c r="GI528" s="142"/>
      <c r="GJ528" s="142"/>
      <c r="GK528" s="142"/>
      <c r="GL528" s="142"/>
      <c r="GM528" s="142"/>
      <c r="GN528" s="142"/>
      <c r="GO528" s="142"/>
      <c r="GP528" s="142"/>
      <c r="GQ528" s="142"/>
      <c r="GR528" s="142"/>
      <c r="GS528" s="142"/>
      <c r="GT528" s="142"/>
      <c r="GU528" s="142"/>
      <c r="GV528" s="142"/>
      <c r="GW528" s="142"/>
      <c r="GX528" s="142"/>
      <c r="GY528" s="142"/>
      <c r="GZ528" s="142"/>
      <c r="HA528" s="142"/>
      <c r="HB528" s="142"/>
      <c r="HC528" s="142"/>
      <c r="HD528" s="142"/>
      <c r="HE528" s="142"/>
      <c r="HF528" s="142"/>
      <c r="HG528" s="142"/>
      <c r="HH528" s="142"/>
      <c r="HI528" s="142"/>
      <c r="HJ528" s="142"/>
      <c r="HK528" s="142"/>
      <c r="HL528" s="142"/>
      <c r="HM528" s="142"/>
      <c r="HN528" s="142"/>
      <c r="HO528" s="142"/>
      <c r="HP528" s="142"/>
      <c r="HQ528" s="142"/>
      <c r="HR528" s="142"/>
      <c r="HS528" s="142"/>
      <c r="HT528" s="142"/>
      <c r="HU528" s="142"/>
      <c r="HV528" s="142"/>
      <c r="HW528" s="142"/>
      <c r="HX528" s="142"/>
      <c r="HY528" s="142"/>
      <c r="HZ528" s="142"/>
      <c r="IA528" s="142"/>
      <c r="IB528" s="142"/>
      <c r="IC528" s="142"/>
      <c r="ID528" s="142"/>
      <c r="IE528" s="142"/>
      <c r="IF528" s="142"/>
      <c r="IG528" s="142"/>
      <c r="IH528" s="142"/>
      <c r="II528" s="142"/>
      <c r="IJ528" s="142"/>
      <c r="IK528" s="142"/>
      <c r="IL528" s="142"/>
      <c r="IM528" s="142"/>
      <c r="IN528" s="142"/>
      <c r="IO528" s="142"/>
      <c r="IP528" s="142"/>
      <c r="IQ528" s="142"/>
      <c r="IR528" s="142"/>
      <c r="IS528" s="142"/>
      <c r="IT528" s="142"/>
      <c r="IU528" s="142"/>
      <c r="IV528" s="142"/>
      <c r="IW528" s="142"/>
      <c r="IX528" s="142"/>
      <c r="IY528" s="142"/>
      <c r="IZ528" s="142"/>
      <c r="JA528" s="142"/>
      <c r="JB528" s="142"/>
      <c r="JC528" s="142"/>
      <c r="JD528" s="142"/>
      <c r="JE528" s="142"/>
      <c r="JF528" s="142"/>
      <c r="JG528" s="142"/>
      <c r="JH528" s="142"/>
      <c r="JI528" s="142"/>
      <c r="JJ528" s="142"/>
      <c r="JK528" s="142"/>
      <c r="JL528" s="142"/>
      <c r="JM528" s="142"/>
      <c r="JN528" s="142"/>
      <c r="JO528" s="142"/>
      <c r="JP528" s="142"/>
      <c r="JQ528" s="142"/>
      <c r="JR528" s="142"/>
      <c r="JS528" s="142"/>
      <c r="JT528" s="142"/>
      <c r="JU528" s="142"/>
      <c r="JV528" s="142"/>
      <c r="JW528" s="142"/>
      <c r="JX528" s="142"/>
      <c r="JY528" s="142"/>
      <c r="JZ528" s="142"/>
      <c r="KA528" s="142"/>
      <c r="KB528" s="142"/>
      <c r="KC528" s="142"/>
      <c r="KD528" s="142"/>
      <c r="KE528" s="142"/>
      <c r="KF528" s="142"/>
      <c r="KG528" s="142"/>
      <c r="KH528" s="142"/>
      <c r="KI528" s="142"/>
      <c r="KJ528" s="142"/>
      <c r="KK528" s="142"/>
      <c r="KL528" s="142"/>
      <c r="KM528" s="142"/>
      <c r="KN528" s="142"/>
      <c r="KO528" s="142"/>
      <c r="KP528" s="142"/>
      <c r="KQ528" s="142"/>
      <c r="KR528" s="142"/>
      <c r="KS528" s="142"/>
      <c r="KT528" s="142"/>
      <c r="KU528" s="142"/>
      <c r="KV528" s="142"/>
      <c r="KW528" s="142"/>
      <c r="KX528" s="142"/>
      <c r="KY528" s="142"/>
      <c r="KZ528" s="142"/>
      <c r="LA528" s="142"/>
      <c r="LB528" s="142"/>
      <c r="LC528" s="142"/>
      <c r="LD528" s="142"/>
      <c r="LE528" s="142"/>
      <c r="LF528" s="142"/>
      <c r="LG528" s="142"/>
      <c r="LH528" s="142"/>
      <c r="LI528" s="142"/>
      <c r="LJ528" s="142"/>
      <c r="LK528" s="142"/>
      <c r="LL528" s="142"/>
      <c r="LM528" s="142"/>
      <c r="LN528" s="142"/>
      <c r="LO528" s="142"/>
      <c r="LP528" s="142"/>
      <c r="LQ528" s="142"/>
      <c r="LR528" s="142"/>
      <c r="LS528" s="142"/>
      <c r="LT528" s="142"/>
      <c r="LU528" s="142"/>
      <c r="LV528" s="142"/>
      <c r="LW528" s="142"/>
      <c r="LX528" s="142"/>
      <c r="LY528" s="142"/>
      <c r="LZ528" s="142"/>
      <c r="MA528" s="142"/>
      <c r="MB528" s="142"/>
      <c r="MC528" s="142"/>
      <c r="MD528" s="142"/>
      <c r="ME528" s="142"/>
      <c r="MF528" s="142"/>
      <c r="MG528" s="142"/>
      <c r="MH528" s="142"/>
      <c r="MI528" s="142"/>
      <c r="MJ528" s="142"/>
      <c r="MK528" s="142"/>
      <c r="ML528" s="142"/>
      <c r="MM528" s="142"/>
      <c r="MN528" s="142"/>
      <c r="MO528" s="142"/>
      <c r="MP528" s="142"/>
      <c r="MQ528" s="142"/>
      <c r="MR528" s="142"/>
      <c r="MS528" s="142"/>
      <c r="MT528" s="142"/>
      <c r="MU528" s="142"/>
      <c r="MV528" s="142"/>
      <c r="MW528" s="142"/>
      <c r="MX528" s="142"/>
      <c r="MY528" s="142"/>
      <c r="MZ528" s="142"/>
      <c r="NA528" s="142"/>
      <c r="NB528" s="142"/>
      <c r="NC528" s="142"/>
      <c r="ND528" s="142"/>
      <c r="NE528" s="142"/>
      <c r="NF528" s="142"/>
      <c r="NG528" s="142"/>
      <c r="NH528" s="142"/>
      <c r="NI528" s="142"/>
      <c r="NJ528" s="142"/>
      <c r="NK528" s="142"/>
      <c r="NL528" s="142"/>
      <c r="NM528" s="142"/>
      <c r="NN528" s="142"/>
      <c r="NO528" s="142"/>
      <c r="NP528" s="142"/>
      <c r="NQ528" s="142"/>
      <c r="NR528" s="142"/>
      <c r="NS528" s="142"/>
      <c r="NT528" s="142"/>
      <c r="NU528" s="142"/>
      <c r="NV528" s="142"/>
      <c r="NW528" s="142"/>
      <c r="NX528" s="142"/>
      <c r="NY528" s="142"/>
      <c r="NZ528" s="142"/>
      <c r="OA528" s="142"/>
      <c r="OB528" s="142"/>
      <c r="OC528" s="142"/>
      <c r="OD528" s="142"/>
      <c r="OE528" s="142"/>
      <c r="OF528" s="142"/>
      <c r="OG528" s="142"/>
      <c r="OH528" s="142"/>
      <c r="OI528" s="142"/>
      <c r="OJ528" s="142"/>
      <c r="OK528" s="142"/>
      <c r="OL528" s="142"/>
      <c r="OM528" s="142"/>
      <c r="ON528" s="142"/>
      <c r="OO528" s="142"/>
      <c r="OP528" s="142"/>
      <c r="OQ528" s="142"/>
      <c r="OR528" s="142"/>
      <c r="OS528" s="142"/>
      <c r="OT528" s="142"/>
      <c r="OU528" s="142"/>
      <c r="OV528" s="142"/>
      <c r="OW528" s="142"/>
      <c r="OX528" s="142"/>
      <c r="OY528" s="142"/>
      <c r="OZ528" s="142"/>
      <c r="PA528" s="142"/>
      <c r="PB528" s="142"/>
      <c r="PC528" s="142"/>
      <c r="PD528" s="142"/>
      <c r="PE528" s="142"/>
      <c r="PF528" s="142"/>
      <c r="PG528" s="142"/>
      <c r="PH528" s="142"/>
      <c r="PI528" s="142"/>
      <c r="PJ528" s="142"/>
      <c r="PK528" s="142"/>
      <c r="PL528" s="142"/>
      <c r="PM528" s="142"/>
      <c r="PN528" s="142"/>
      <c r="PO528" s="142"/>
      <c r="PP528" s="142"/>
      <c r="PQ528" s="142"/>
      <c r="PR528" s="142"/>
      <c r="PS528" s="142"/>
      <c r="PT528" s="142"/>
      <c r="PU528" s="142"/>
      <c r="PV528" s="142"/>
      <c r="PW528" s="142"/>
      <c r="PX528" s="142"/>
      <c r="PY528" s="142"/>
      <c r="PZ528" s="142"/>
      <c r="QA528" s="142"/>
      <c r="QB528" s="142"/>
      <c r="QC528" s="142"/>
      <c r="QD528" s="142"/>
      <c r="QE528" s="142"/>
      <c r="QF528" s="142"/>
      <c r="QG528" s="142"/>
      <c r="QH528" s="142"/>
      <c r="QI528" s="142"/>
      <c r="QJ528" s="142"/>
      <c r="QK528" s="142"/>
      <c r="QL528" s="142"/>
      <c r="QM528" s="142"/>
      <c r="QN528" s="142"/>
      <c r="QO528" s="142"/>
      <c r="QP528" s="142"/>
      <c r="QQ528" s="142"/>
      <c r="QR528" s="142"/>
      <c r="QS528" s="142"/>
      <c r="QT528" s="142"/>
      <c r="QU528" s="142"/>
      <c r="QV528" s="142"/>
      <c r="QW528" s="142"/>
      <c r="QX528" s="142"/>
      <c r="QY528" s="142"/>
      <c r="QZ528" s="142"/>
      <c r="RA528" s="142"/>
      <c r="RB528" s="142"/>
      <c r="RC528" s="142"/>
      <c r="RD528" s="142"/>
      <c r="RE528" s="142"/>
      <c r="RF528" s="142"/>
      <c r="RG528" s="142"/>
      <c r="RH528" s="142"/>
      <c r="RI528" s="142"/>
      <c r="RJ528" s="142"/>
      <c r="RK528" s="142"/>
      <c r="RL528" s="142"/>
      <c r="RM528" s="142"/>
      <c r="RN528" s="142"/>
      <c r="RO528" s="142"/>
      <c r="RP528" s="142"/>
      <c r="RQ528" s="142"/>
      <c r="RR528" s="142"/>
      <c r="RS528" s="142"/>
      <c r="RT528" s="142"/>
      <c r="RU528" s="142"/>
      <c r="RV528" s="142"/>
      <c r="RW528" s="142"/>
      <c r="RX528" s="142"/>
      <c r="RY528" s="142"/>
      <c r="RZ528" s="142"/>
      <c r="SA528" s="142"/>
      <c r="SB528" s="142"/>
      <c r="SC528" s="142"/>
      <c r="SD528" s="142"/>
      <c r="SE528" s="142"/>
      <c r="SF528" s="142"/>
      <c r="SG528" s="142"/>
      <c r="SH528" s="142"/>
      <c r="SI528" s="142"/>
      <c r="SJ528" s="142"/>
      <c r="SK528" s="142"/>
      <c r="SL528" s="142"/>
      <c r="SM528" s="142"/>
      <c r="SN528" s="142"/>
      <c r="SO528" s="142"/>
      <c r="SP528" s="142"/>
      <c r="SQ528" s="142"/>
      <c r="SR528" s="142"/>
      <c r="SS528" s="142"/>
      <c r="ST528" s="142"/>
      <c r="SU528" s="142"/>
      <c r="SV528" s="142"/>
      <c r="SW528" s="142"/>
      <c r="SX528" s="142"/>
      <c r="SY528" s="142"/>
      <c r="SZ528" s="142"/>
      <c r="TA528" s="142"/>
      <c r="TB528" s="142"/>
      <c r="TC528" s="142"/>
      <c r="TD528" s="142"/>
      <c r="TE528" s="142"/>
      <c r="TF528" s="142"/>
      <c r="TG528" s="142"/>
      <c r="TH528" s="142"/>
      <c r="TI528" s="142"/>
      <c r="TJ528" s="142"/>
      <c r="TK528" s="142"/>
      <c r="TL528" s="142"/>
      <c r="TM528" s="142"/>
      <c r="TN528" s="142"/>
      <c r="TO528" s="142"/>
      <c r="TP528" s="142"/>
      <c r="TQ528" s="142"/>
      <c r="TR528" s="142"/>
      <c r="TS528" s="142"/>
      <c r="TT528" s="142"/>
      <c r="TU528" s="142"/>
      <c r="TV528" s="142"/>
      <c r="TW528" s="142"/>
      <c r="TX528" s="142"/>
      <c r="TY528" s="142"/>
      <c r="TZ528" s="142"/>
      <c r="UA528" s="142"/>
      <c r="UB528" s="142"/>
      <c r="UC528" s="142"/>
      <c r="UD528" s="142"/>
      <c r="UE528" s="142"/>
      <c r="UF528" s="142"/>
      <c r="UG528" s="142"/>
      <c r="UH528" s="142"/>
      <c r="UI528" s="142"/>
      <c r="UJ528" s="142"/>
      <c r="UK528" s="142"/>
      <c r="UL528" s="142"/>
      <c r="UM528" s="142"/>
      <c r="UN528" s="142"/>
      <c r="UO528" s="142"/>
      <c r="UP528" s="142"/>
      <c r="UQ528" s="142"/>
      <c r="UR528" s="142"/>
      <c r="US528" s="142"/>
      <c r="UT528" s="142"/>
      <c r="UU528" s="142"/>
      <c r="UV528" s="142"/>
      <c r="UW528" s="142"/>
      <c r="UX528" s="142"/>
      <c r="UY528" s="142"/>
      <c r="UZ528" s="142"/>
      <c r="VA528" s="142"/>
      <c r="VB528" s="142"/>
      <c r="VC528" s="142"/>
      <c r="VD528" s="142"/>
      <c r="VE528" s="142"/>
      <c r="VF528" s="142"/>
      <c r="VG528" s="142"/>
      <c r="VH528" s="142"/>
      <c r="VI528" s="142"/>
      <c r="VJ528" s="142"/>
      <c r="VK528" s="142"/>
      <c r="VL528" s="142"/>
      <c r="VM528" s="142"/>
      <c r="VN528" s="142"/>
      <c r="VO528" s="142"/>
      <c r="VP528" s="142"/>
      <c r="VQ528" s="142"/>
      <c r="VR528" s="142"/>
      <c r="VS528" s="142"/>
      <c r="VT528" s="142"/>
      <c r="VU528" s="142"/>
      <c r="VV528" s="142"/>
      <c r="VW528" s="142"/>
      <c r="VX528" s="142"/>
      <c r="VY528" s="142"/>
      <c r="VZ528" s="142"/>
      <c r="WA528" s="142"/>
      <c r="WB528" s="142"/>
      <c r="WC528" s="142"/>
      <c r="WD528" s="142"/>
      <c r="WE528" s="142"/>
      <c r="WF528" s="142"/>
      <c r="WG528" s="142"/>
      <c r="WH528" s="142"/>
      <c r="WI528" s="142"/>
      <c r="WJ528" s="142"/>
      <c r="WK528" s="142"/>
      <c r="WL528" s="142"/>
      <c r="WM528" s="142"/>
      <c r="WN528" s="142"/>
      <c r="WO528" s="142"/>
      <c r="WP528" s="142"/>
      <c r="WQ528" s="142"/>
      <c r="WR528" s="142"/>
      <c r="WS528" s="142"/>
      <c r="WT528" s="142"/>
      <c r="WU528" s="142"/>
      <c r="WV528" s="142"/>
      <c r="WW528" s="142"/>
      <c r="WX528" s="142"/>
      <c r="WY528" s="142"/>
      <c r="WZ528" s="142"/>
      <c r="XA528" s="142"/>
      <c r="XB528" s="142"/>
      <c r="XC528" s="142"/>
      <c r="XD528" s="142"/>
      <c r="XE528" s="142"/>
      <c r="XF528" s="142"/>
      <c r="XG528" s="142"/>
      <c r="XH528" s="142"/>
      <c r="XI528" s="142"/>
      <c r="XJ528" s="142"/>
      <c r="XK528" s="142"/>
      <c r="XL528" s="142"/>
      <c r="XM528" s="142"/>
      <c r="XN528" s="142"/>
      <c r="XO528" s="142"/>
      <c r="XP528" s="142"/>
      <c r="XQ528" s="142"/>
      <c r="XR528" s="142"/>
      <c r="XS528" s="142"/>
      <c r="XT528" s="142"/>
      <c r="XU528" s="142"/>
      <c r="XV528" s="142"/>
      <c r="XW528" s="142"/>
      <c r="XX528" s="142"/>
      <c r="XY528" s="142"/>
      <c r="XZ528" s="142"/>
      <c r="YA528" s="142"/>
      <c r="YB528" s="142"/>
      <c r="YC528" s="142"/>
      <c r="YD528" s="142"/>
      <c r="YE528" s="142"/>
      <c r="YF528" s="142"/>
      <c r="YG528" s="142"/>
      <c r="YH528" s="142"/>
      <c r="YI528" s="142"/>
      <c r="YJ528" s="142"/>
      <c r="YK528" s="142"/>
      <c r="YL528" s="142"/>
      <c r="YM528" s="142"/>
      <c r="YN528" s="142"/>
      <c r="YO528" s="142"/>
      <c r="YP528" s="142"/>
      <c r="YQ528" s="142"/>
      <c r="YR528" s="142"/>
      <c r="YS528" s="142"/>
      <c r="YT528" s="142"/>
      <c r="YU528" s="142"/>
      <c r="YV528" s="142"/>
      <c r="YW528" s="142"/>
      <c r="YX528" s="142"/>
      <c r="YY528" s="142"/>
      <c r="YZ528" s="142"/>
      <c r="ZA528" s="142"/>
      <c r="ZB528" s="142"/>
      <c r="ZC528" s="142"/>
      <c r="ZD528" s="142"/>
      <c r="ZE528" s="142"/>
      <c r="ZF528" s="142"/>
      <c r="ZG528" s="142"/>
      <c r="ZH528" s="142"/>
      <c r="ZI528" s="142"/>
      <c r="ZJ528" s="142"/>
      <c r="ZK528" s="142"/>
      <c r="ZL528" s="142"/>
      <c r="ZM528" s="142"/>
      <c r="ZN528" s="142"/>
      <c r="ZO528" s="142"/>
      <c r="ZP528" s="142"/>
      <c r="ZQ528" s="142"/>
      <c r="ZR528" s="142"/>
      <c r="ZS528" s="142"/>
      <c r="ZT528" s="142"/>
      <c r="ZU528" s="142"/>
      <c r="ZV528" s="142"/>
      <c r="ZW528" s="142"/>
      <c r="ZX528" s="142"/>
      <c r="ZY528" s="142"/>
      <c r="ZZ528" s="142"/>
      <c r="AAA528" s="142"/>
      <c r="AAB528" s="142"/>
      <c r="AAC528" s="142"/>
      <c r="AAD528" s="142"/>
      <c r="AAE528" s="142"/>
      <c r="AAF528" s="142"/>
      <c r="AAG528" s="142"/>
      <c r="AAH528" s="142"/>
      <c r="AAI528" s="142"/>
      <c r="AAJ528" s="142"/>
      <c r="AAK528" s="142"/>
      <c r="AAL528" s="142"/>
      <c r="AAM528" s="142"/>
      <c r="AAN528" s="142"/>
      <c r="AAO528" s="142"/>
      <c r="AAP528" s="142"/>
      <c r="AAQ528" s="142"/>
      <c r="AAR528" s="142"/>
      <c r="AAS528" s="142"/>
      <c r="AAT528" s="142"/>
      <c r="AAU528" s="142"/>
      <c r="AAV528" s="142"/>
      <c r="AAW528" s="142"/>
      <c r="AAX528" s="142"/>
      <c r="AAY528" s="142"/>
      <c r="AAZ528" s="142"/>
      <c r="ABA528" s="142"/>
      <c r="ABB528" s="142"/>
      <c r="ABC528" s="142"/>
      <c r="ABD528" s="142"/>
      <c r="ABE528" s="142"/>
      <c r="ABF528" s="142"/>
      <c r="ABG528" s="142"/>
      <c r="ABH528" s="142"/>
      <c r="ABI528" s="142"/>
      <c r="ABJ528" s="142"/>
      <c r="ABK528" s="142"/>
      <c r="ABL528" s="142"/>
      <c r="ABM528" s="142"/>
      <c r="ABN528" s="142"/>
      <c r="ABO528" s="142"/>
      <c r="ABP528" s="142"/>
      <c r="ABQ528" s="142"/>
      <c r="ABR528" s="142"/>
      <c r="ABS528" s="142"/>
      <c r="ABT528" s="142"/>
      <c r="ABU528" s="142"/>
      <c r="ABV528" s="142"/>
      <c r="ABW528" s="142"/>
      <c r="ABX528" s="142"/>
      <c r="ABY528" s="142"/>
      <c r="ABZ528" s="142"/>
      <c r="ACA528" s="142"/>
      <c r="ACB528" s="142"/>
      <c r="ACC528" s="142"/>
      <c r="ACD528" s="142"/>
      <c r="ACE528" s="142"/>
      <c r="ACF528" s="142"/>
      <c r="ACG528" s="142"/>
      <c r="ACH528" s="142"/>
      <c r="ACI528" s="142"/>
      <c r="ACJ528" s="142"/>
      <c r="ACK528" s="142"/>
      <c r="ACL528" s="142"/>
      <c r="ACM528" s="142"/>
      <c r="ACN528" s="142"/>
      <c r="ACO528" s="142"/>
      <c r="ACP528" s="142"/>
      <c r="ACQ528" s="142"/>
      <c r="ACR528" s="142"/>
      <c r="ACS528" s="142"/>
      <c r="ACT528" s="142"/>
      <c r="ACU528" s="142"/>
      <c r="ACV528" s="142"/>
      <c r="ACW528" s="142"/>
      <c r="ACX528" s="142"/>
      <c r="ACY528" s="142"/>
      <c r="ACZ528" s="142"/>
      <c r="ADA528" s="142"/>
      <c r="ADB528" s="142"/>
      <c r="ADC528" s="142"/>
      <c r="ADD528" s="142"/>
      <c r="ADE528" s="142"/>
      <c r="ADF528" s="142"/>
      <c r="ADG528" s="142"/>
      <c r="ADH528" s="142"/>
      <c r="ADI528" s="142"/>
      <c r="ADJ528" s="142"/>
      <c r="ADK528" s="142"/>
      <c r="ADL528" s="142"/>
      <c r="ADM528" s="142"/>
      <c r="ADN528" s="142"/>
      <c r="ADO528" s="142"/>
      <c r="ADP528" s="142"/>
      <c r="ADQ528" s="142"/>
      <c r="ADR528" s="142"/>
      <c r="ADS528" s="142"/>
      <c r="ADT528" s="142"/>
      <c r="ADU528" s="142"/>
      <c r="ADV528" s="142"/>
      <c r="ADW528" s="142"/>
      <c r="ADX528" s="142"/>
      <c r="ADY528" s="142"/>
      <c r="ADZ528" s="142"/>
      <c r="AEA528" s="142"/>
      <c r="AEB528" s="142"/>
      <c r="AEC528" s="142"/>
      <c r="AED528" s="142"/>
      <c r="AEE528" s="142"/>
      <c r="AEF528" s="142"/>
      <c r="AEG528" s="142"/>
      <c r="AEH528" s="142"/>
      <c r="AEI528" s="142"/>
      <c r="AEJ528" s="142"/>
      <c r="AEK528" s="142"/>
      <c r="AEL528" s="142"/>
      <c r="AEM528" s="142"/>
      <c r="AEN528" s="142"/>
      <c r="AEO528" s="142"/>
      <c r="AEP528" s="142"/>
      <c r="AEQ528" s="142"/>
      <c r="AER528" s="142"/>
      <c r="AES528" s="142"/>
      <c r="AET528" s="142"/>
      <c r="AEU528" s="142"/>
      <c r="AEV528" s="142"/>
      <c r="AEW528" s="142"/>
      <c r="AEX528" s="142"/>
      <c r="AEY528" s="142"/>
      <c r="AEZ528" s="142"/>
      <c r="AFA528" s="142"/>
      <c r="AFB528" s="142"/>
      <c r="AFC528" s="142"/>
      <c r="AFD528" s="142"/>
      <c r="AFE528" s="142"/>
      <c r="AFF528" s="142"/>
      <c r="AFG528" s="142"/>
      <c r="AFH528" s="142"/>
      <c r="AFI528" s="142"/>
      <c r="AFJ528" s="142"/>
      <c r="AFK528" s="142"/>
      <c r="AFL528" s="142"/>
      <c r="AFM528" s="142"/>
      <c r="AFN528" s="142"/>
      <c r="AFO528" s="142"/>
      <c r="AFP528" s="142"/>
      <c r="AFQ528" s="142"/>
      <c r="AFR528" s="142"/>
      <c r="AFS528" s="142"/>
      <c r="AFT528" s="142"/>
      <c r="AFU528" s="142"/>
      <c r="AFV528" s="142"/>
      <c r="AFW528" s="142"/>
      <c r="AFX528" s="142"/>
      <c r="AFY528" s="142"/>
      <c r="AFZ528" s="142"/>
      <c r="AGA528" s="142"/>
      <c r="AGB528" s="142"/>
      <c r="AGC528" s="142"/>
      <c r="AGD528" s="142"/>
      <c r="AGE528" s="142"/>
      <c r="AGF528" s="142"/>
      <c r="AGG528" s="142"/>
      <c r="AGH528" s="142"/>
      <c r="AGI528" s="142"/>
      <c r="AGJ528" s="142"/>
      <c r="AGK528" s="142"/>
      <c r="AGL528" s="142"/>
      <c r="AGM528" s="142"/>
      <c r="AGN528" s="142"/>
      <c r="AGO528" s="142"/>
      <c r="AGP528" s="142"/>
      <c r="AGQ528" s="142"/>
      <c r="AGR528" s="142"/>
      <c r="AGS528" s="142"/>
      <c r="AGT528" s="142"/>
      <c r="AGU528" s="142"/>
      <c r="AGV528" s="142"/>
      <c r="AGW528" s="142"/>
      <c r="AGX528" s="142"/>
      <c r="AGY528" s="142"/>
      <c r="AGZ528" s="142"/>
      <c r="AHA528" s="142"/>
      <c r="AHB528" s="142"/>
      <c r="AHC528" s="142"/>
      <c r="AHD528" s="142"/>
      <c r="AHE528" s="142"/>
      <c r="AHF528" s="142"/>
      <c r="AHG528" s="142"/>
      <c r="AHH528" s="142"/>
      <c r="AHI528" s="142"/>
      <c r="AHJ528" s="142"/>
      <c r="AHK528" s="142"/>
      <c r="AHL528" s="142"/>
      <c r="AHM528" s="142"/>
      <c r="AHN528" s="142"/>
      <c r="AHO528" s="142"/>
      <c r="AHP528" s="142"/>
      <c r="AHQ528" s="142"/>
      <c r="AHR528" s="142"/>
      <c r="AHS528" s="142"/>
      <c r="AHT528" s="142"/>
      <c r="AHU528" s="142"/>
      <c r="AHV528" s="142"/>
      <c r="AHW528" s="142"/>
      <c r="AHX528" s="142"/>
      <c r="AHY528" s="142"/>
      <c r="AHZ528" s="142"/>
      <c r="AIA528" s="142"/>
      <c r="AIB528" s="142"/>
      <c r="AIC528" s="142"/>
      <c r="AID528" s="142"/>
      <c r="AIE528" s="142"/>
      <c r="AIF528" s="142"/>
      <c r="AIG528" s="142"/>
      <c r="AIH528" s="142"/>
      <c r="AII528" s="142"/>
      <c r="AIJ528" s="142"/>
      <c r="AIK528" s="142"/>
      <c r="AIL528" s="142"/>
      <c r="AIM528" s="142"/>
      <c r="AIN528" s="142"/>
      <c r="AIO528" s="142"/>
      <c r="AIP528" s="142"/>
      <c r="AIQ528" s="142"/>
      <c r="AIR528" s="142"/>
      <c r="AIS528" s="142"/>
      <c r="AIT528" s="142"/>
      <c r="AIU528" s="142"/>
      <c r="AIV528" s="142"/>
      <c r="AIW528" s="142"/>
      <c r="AIX528" s="142"/>
      <c r="AIY528" s="142"/>
      <c r="AIZ528" s="142"/>
      <c r="AJA528" s="142"/>
      <c r="AJB528" s="142"/>
      <c r="AJC528" s="142"/>
      <c r="AJD528" s="142"/>
      <c r="AJE528" s="142"/>
      <c r="AJF528" s="142"/>
      <c r="AJG528" s="142"/>
      <c r="AJH528" s="142"/>
      <c r="AJI528" s="142"/>
      <c r="AJJ528" s="142"/>
      <c r="AJK528" s="142"/>
      <c r="AJL528" s="142"/>
      <c r="AJM528" s="142"/>
      <c r="AJN528" s="142"/>
      <c r="AJO528" s="142"/>
      <c r="AJP528" s="142"/>
      <c r="AJQ528" s="142"/>
      <c r="AJR528" s="142"/>
      <c r="AJS528" s="142"/>
      <c r="AJT528" s="142"/>
      <c r="AJU528" s="142"/>
      <c r="AJV528" s="142"/>
      <c r="AJW528" s="142"/>
      <c r="AJX528" s="142"/>
      <c r="AJY528" s="142"/>
      <c r="AJZ528" s="142"/>
      <c r="AKA528" s="142"/>
      <c r="AKB528" s="142"/>
      <c r="AKC528" s="142"/>
      <c r="AKD528" s="142"/>
      <c r="AKE528" s="142"/>
      <c r="AKF528" s="142"/>
      <c r="AKG528" s="142"/>
      <c r="AKH528" s="142"/>
      <c r="AKI528" s="142"/>
      <c r="AKJ528" s="142"/>
      <c r="AKK528" s="142"/>
      <c r="AKL528" s="142"/>
      <c r="AKM528" s="142"/>
      <c r="AKN528" s="142"/>
      <c r="AKO528" s="142"/>
      <c r="AKP528" s="142"/>
      <c r="AKQ528" s="142"/>
      <c r="AKR528" s="142"/>
      <c r="AKS528" s="142"/>
      <c r="AKT528" s="142"/>
      <c r="AKU528" s="142"/>
      <c r="AKV528" s="142"/>
      <c r="AKW528" s="142"/>
      <c r="AKX528" s="142"/>
      <c r="AKY528" s="142"/>
      <c r="AKZ528" s="142"/>
      <c r="ALA528" s="142"/>
      <c r="ALB528" s="142"/>
      <c r="ALC528" s="142"/>
      <c r="ALD528" s="142"/>
      <c r="ALE528" s="142"/>
      <c r="ALF528" s="142"/>
      <c r="ALG528" s="142"/>
      <c r="ALH528" s="142"/>
      <c r="ALI528" s="142"/>
      <c r="ALJ528" s="142"/>
      <c r="ALK528" s="142"/>
      <c r="ALL528" s="142"/>
      <c r="ALM528" s="142"/>
      <c r="ALN528" s="142"/>
      <c r="ALO528" s="142"/>
      <c r="ALP528" s="142"/>
      <c r="ALQ528" s="142"/>
      <c r="ALR528" s="142"/>
      <c r="ALS528" s="142"/>
      <c r="ALT528" s="142"/>
      <c r="ALU528" s="142"/>
      <c r="ALV528" s="142"/>
      <c r="ALW528" s="142"/>
      <c r="ALX528" s="142"/>
      <c r="ALY528" s="142"/>
      <c r="ALZ528" s="142"/>
      <c r="AMA528" s="142"/>
      <c r="AMB528" s="142"/>
      <c r="AMC528" s="142"/>
      <c r="AMD528" s="142"/>
      <c r="AME528" s="142"/>
      <c r="AMF528" s="142"/>
      <c r="AMG528" s="142"/>
      <c r="AMH528" s="142"/>
      <c r="AMI528" s="142"/>
    </row>
    <row r="529" spans="1:1023" s="176" customFormat="1" ht="12" customHeight="1" x14ac:dyDescent="0.2">
      <c r="A529" s="447"/>
      <c r="B529" s="448"/>
      <c r="C529" s="440" t="s">
        <v>525</v>
      </c>
      <c r="D529" s="441"/>
      <c r="E529" s="441"/>
      <c r="F529" s="441"/>
      <c r="G529" s="441"/>
      <c r="H529" s="4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  <c r="AZ529" s="142"/>
      <c r="BA529" s="142"/>
      <c r="BB529" s="142"/>
      <c r="BC529" s="142"/>
      <c r="BD529" s="142"/>
      <c r="BE529" s="142"/>
      <c r="BF529" s="142"/>
      <c r="BG529" s="142"/>
      <c r="BH529" s="142"/>
      <c r="BI529" s="142"/>
      <c r="BJ529" s="142"/>
      <c r="BK529" s="142"/>
      <c r="BL529" s="142"/>
      <c r="BM529" s="142"/>
      <c r="BN529" s="142"/>
      <c r="BO529" s="142"/>
      <c r="BP529" s="142"/>
      <c r="BQ529" s="142"/>
      <c r="BR529" s="142"/>
      <c r="BS529" s="142"/>
      <c r="BT529" s="142"/>
      <c r="BU529" s="142"/>
      <c r="BV529" s="142"/>
      <c r="BW529" s="142"/>
      <c r="BX529" s="142"/>
      <c r="BY529" s="142"/>
      <c r="BZ529" s="142"/>
      <c r="CA529" s="142"/>
      <c r="CB529" s="142"/>
      <c r="CC529" s="142"/>
      <c r="CD529" s="142"/>
      <c r="CE529" s="142"/>
      <c r="CF529" s="142"/>
      <c r="CG529" s="142"/>
      <c r="CH529" s="142"/>
      <c r="CI529" s="142"/>
      <c r="CJ529" s="142"/>
      <c r="CK529" s="142"/>
      <c r="CL529" s="142"/>
      <c r="CM529" s="142"/>
      <c r="CN529" s="142"/>
      <c r="CO529" s="142"/>
      <c r="CP529" s="142"/>
      <c r="CQ529" s="142"/>
      <c r="CR529" s="142"/>
      <c r="CS529" s="142"/>
      <c r="CT529" s="142"/>
      <c r="CU529" s="142"/>
      <c r="CV529" s="142"/>
      <c r="CW529" s="142"/>
      <c r="CX529" s="142"/>
      <c r="CY529" s="142"/>
      <c r="CZ529" s="142"/>
      <c r="DA529" s="142"/>
      <c r="DB529" s="142"/>
      <c r="DC529" s="142"/>
      <c r="DD529" s="142"/>
      <c r="DE529" s="142"/>
      <c r="DF529" s="142"/>
      <c r="DG529" s="142"/>
      <c r="DH529" s="142"/>
      <c r="DI529" s="142"/>
      <c r="DJ529" s="142"/>
      <c r="DK529" s="142"/>
      <c r="DL529" s="142"/>
      <c r="DM529" s="142"/>
      <c r="DN529" s="142"/>
      <c r="DO529" s="142"/>
      <c r="DP529" s="142"/>
      <c r="DQ529" s="142"/>
      <c r="DR529" s="142"/>
      <c r="DS529" s="142"/>
      <c r="DT529" s="142"/>
      <c r="DU529" s="142"/>
      <c r="DV529" s="142"/>
      <c r="DW529" s="142"/>
      <c r="DX529" s="142"/>
      <c r="DY529" s="142"/>
      <c r="DZ529" s="142"/>
      <c r="EA529" s="142"/>
      <c r="EB529" s="142"/>
      <c r="EC529" s="142"/>
      <c r="ED529" s="142"/>
      <c r="EE529" s="142"/>
      <c r="EF529" s="142"/>
      <c r="EG529" s="142"/>
      <c r="EH529" s="142"/>
      <c r="EI529" s="142"/>
      <c r="EJ529" s="142"/>
      <c r="EK529" s="142"/>
      <c r="EL529" s="142"/>
      <c r="EM529" s="142"/>
      <c r="EN529" s="142"/>
      <c r="EO529" s="142"/>
      <c r="EP529" s="142"/>
      <c r="EQ529" s="142"/>
      <c r="ER529" s="142"/>
      <c r="ES529" s="142"/>
      <c r="ET529" s="142"/>
      <c r="EU529" s="142"/>
      <c r="EV529" s="142"/>
      <c r="EW529" s="142"/>
      <c r="EX529" s="142"/>
      <c r="EY529" s="142"/>
      <c r="EZ529" s="142"/>
      <c r="FA529" s="142"/>
      <c r="FB529" s="142"/>
      <c r="FC529" s="142"/>
      <c r="FD529" s="142"/>
      <c r="FE529" s="142"/>
      <c r="FF529" s="142"/>
      <c r="FG529" s="142"/>
      <c r="FH529" s="142"/>
      <c r="FI529" s="142"/>
      <c r="FJ529" s="142"/>
      <c r="FK529" s="142"/>
      <c r="FL529" s="142"/>
      <c r="FM529" s="142"/>
      <c r="FN529" s="142"/>
      <c r="FO529" s="142"/>
      <c r="FP529" s="142"/>
      <c r="FQ529" s="142"/>
      <c r="FR529" s="142"/>
      <c r="FS529" s="142"/>
      <c r="FT529" s="142"/>
      <c r="FU529" s="142"/>
      <c r="FV529" s="142"/>
      <c r="FW529" s="142"/>
      <c r="FX529" s="142"/>
      <c r="FY529" s="142"/>
      <c r="FZ529" s="142"/>
      <c r="GA529" s="142"/>
      <c r="GB529" s="142"/>
      <c r="GC529" s="142"/>
      <c r="GD529" s="142"/>
      <c r="GE529" s="142"/>
      <c r="GF529" s="142"/>
      <c r="GG529" s="142"/>
      <c r="GH529" s="142"/>
      <c r="GI529" s="142"/>
      <c r="GJ529" s="142"/>
      <c r="GK529" s="142"/>
      <c r="GL529" s="142"/>
      <c r="GM529" s="142"/>
      <c r="GN529" s="142"/>
      <c r="GO529" s="142"/>
      <c r="GP529" s="142"/>
      <c r="GQ529" s="142"/>
      <c r="GR529" s="142"/>
      <c r="GS529" s="142"/>
      <c r="GT529" s="142"/>
      <c r="GU529" s="142"/>
      <c r="GV529" s="142"/>
      <c r="GW529" s="142"/>
      <c r="GX529" s="142"/>
      <c r="GY529" s="142"/>
      <c r="GZ529" s="142"/>
      <c r="HA529" s="142"/>
      <c r="HB529" s="142"/>
      <c r="HC529" s="142"/>
      <c r="HD529" s="142"/>
      <c r="HE529" s="142"/>
      <c r="HF529" s="142"/>
      <c r="HG529" s="142"/>
      <c r="HH529" s="142"/>
      <c r="HI529" s="142"/>
      <c r="HJ529" s="142"/>
      <c r="HK529" s="142"/>
      <c r="HL529" s="142"/>
      <c r="HM529" s="142"/>
      <c r="HN529" s="142"/>
      <c r="HO529" s="142"/>
      <c r="HP529" s="142"/>
      <c r="HQ529" s="142"/>
      <c r="HR529" s="142"/>
      <c r="HS529" s="142"/>
      <c r="HT529" s="142"/>
      <c r="HU529" s="142"/>
      <c r="HV529" s="142"/>
      <c r="HW529" s="142"/>
      <c r="HX529" s="142"/>
      <c r="HY529" s="142"/>
      <c r="HZ529" s="142"/>
      <c r="IA529" s="142"/>
      <c r="IB529" s="142"/>
      <c r="IC529" s="142"/>
      <c r="ID529" s="142"/>
      <c r="IE529" s="142"/>
      <c r="IF529" s="142"/>
      <c r="IG529" s="142"/>
      <c r="IH529" s="142"/>
      <c r="II529" s="142"/>
      <c r="IJ529" s="142"/>
      <c r="IK529" s="142"/>
      <c r="IL529" s="142"/>
      <c r="IM529" s="142"/>
      <c r="IN529" s="142"/>
      <c r="IO529" s="142"/>
      <c r="IP529" s="142"/>
      <c r="IQ529" s="142"/>
      <c r="IR529" s="142"/>
      <c r="IS529" s="142"/>
      <c r="IT529" s="142"/>
      <c r="IU529" s="142"/>
      <c r="IV529" s="142"/>
      <c r="IW529" s="142"/>
      <c r="IX529" s="142"/>
      <c r="IY529" s="142"/>
      <c r="IZ529" s="142"/>
      <c r="JA529" s="142"/>
      <c r="JB529" s="142"/>
      <c r="JC529" s="142"/>
      <c r="JD529" s="142"/>
      <c r="JE529" s="142"/>
      <c r="JF529" s="142"/>
      <c r="JG529" s="142"/>
      <c r="JH529" s="142"/>
      <c r="JI529" s="142"/>
      <c r="JJ529" s="142"/>
      <c r="JK529" s="142"/>
      <c r="JL529" s="142"/>
      <c r="JM529" s="142"/>
      <c r="JN529" s="142"/>
      <c r="JO529" s="142"/>
      <c r="JP529" s="142"/>
      <c r="JQ529" s="142"/>
      <c r="JR529" s="142"/>
      <c r="JS529" s="142"/>
      <c r="JT529" s="142"/>
      <c r="JU529" s="142"/>
      <c r="JV529" s="142"/>
      <c r="JW529" s="142"/>
      <c r="JX529" s="142"/>
      <c r="JY529" s="142"/>
      <c r="JZ529" s="142"/>
      <c r="KA529" s="142"/>
      <c r="KB529" s="142"/>
      <c r="KC529" s="142"/>
      <c r="KD529" s="142"/>
      <c r="KE529" s="142"/>
      <c r="KF529" s="142"/>
      <c r="KG529" s="142"/>
      <c r="KH529" s="142"/>
      <c r="KI529" s="142"/>
      <c r="KJ529" s="142"/>
      <c r="KK529" s="142"/>
      <c r="KL529" s="142"/>
      <c r="KM529" s="142"/>
      <c r="KN529" s="142"/>
      <c r="KO529" s="142"/>
      <c r="KP529" s="142"/>
      <c r="KQ529" s="142"/>
      <c r="KR529" s="142"/>
      <c r="KS529" s="142"/>
      <c r="KT529" s="142"/>
      <c r="KU529" s="142"/>
      <c r="KV529" s="142"/>
      <c r="KW529" s="142"/>
      <c r="KX529" s="142"/>
      <c r="KY529" s="142"/>
      <c r="KZ529" s="142"/>
      <c r="LA529" s="142"/>
      <c r="LB529" s="142"/>
      <c r="LC529" s="142"/>
      <c r="LD529" s="142"/>
      <c r="LE529" s="142"/>
      <c r="LF529" s="142"/>
      <c r="LG529" s="142"/>
      <c r="LH529" s="142"/>
      <c r="LI529" s="142"/>
      <c r="LJ529" s="142"/>
      <c r="LK529" s="142"/>
      <c r="LL529" s="142"/>
      <c r="LM529" s="142"/>
      <c r="LN529" s="142"/>
      <c r="LO529" s="142"/>
      <c r="LP529" s="142"/>
      <c r="LQ529" s="142"/>
      <c r="LR529" s="142"/>
      <c r="LS529" s="142"/>
      <c r="LT529" s="142"/>
      <c r="LU529" s="142"/>
      <c r="LV529" s="142"/>
      <c r="LW529" s="142"/>
      <c r="LX529" s="142"/>
      <c r="LY529" s="142"/>
      <c r="LZ529" s="142"/>
      <c r="MA529" s="142"/>
      <c r="MB529" s="142"/>
      <c r="MC529" s="142"/>
      <c r="MD529" s="142"/>
      <c r="ME529" s="142"/>
      <c r="MF529" s="142"/>
      <c r="MG529" s="142"/>
      <c r="MH529" s="142"/>
      <c r="MI529" s="142"/>
      <c r="MJ529" s="142"/>
      <c r="MK529" s="142"/>
      <c r="ML529" s="142"/>
      <c r="MM529" s="142"/>
      <c r="MN529" s="142"/>
      <c r="MO529" s="142"/>
      <c r="MP529" s="142"/>
      <c r="MQ529" s="142"/>
      <c r="MR529" s="142"/>
      <c r="MS529" s="142"/>
      <c r="MT529" s="142"/>
      <c r="MU529" s="142"/>
      <c r="MV529" s="142"/>
      <c r="MW529" s="142"/>
      <c r="MX529" s="142"/>
      <c r="MY529" s="142"/>
      <c r="MZ529" s="142"/>
      <c r="NA529" s="142"/>
      <c r="NB529" s="142"/>
      <c r="NC529" s="142"/>
      <c r="ND529" s="142"/>
      <c r="NE529" s="142"/>
      <c r="NF529" s="142"/>
      <c r="NG529" s="142"/>
      <c r="NH529" s="142"/>
      <c r="NI529" s="142"/>
      <c r="NJ529" s="142"/>
      <c r="NK529" s="142"/>
      <c r="NL529" s="142"/>
      <c r="NM529" s="142"/>
      <c r="NN529" s="142"/>
      <c r="NO529" s="142"/>
      <c r="NP529" s="142"/>
      <c r="NQ529" s="142"/>
      <c r="NR529" s="142"/>
      <c r="NS529" s="142"/>
      <c r="NT529" s="142"/>
      <c r="NU529" s="142"/>
      <c r="NV529" s="142"/>
      <c r="NW529" s="142"/>
      <c r="NX529" s="142"/>
      <c r="NY529" s="142"/>
      <c r="NZ529" s="142"/>
      <c r="OA529" s="142"/>
      <c r="OB529" s="142"/>
      <c r="OC529" s="142"/>
      <c r="OD529" s="142"/>
      <c r="OE529" s="142"/>
      <c r="OF529" s="142"/>
      <c r="OG529" s="142"/>
      <c r="OH529" s="142"/>
      <c r="OI529" s="142"/>
      <c r="OJ529" s="142"/>
      <c r="OK529" s="142"/>
      <c r="OL529" s="142"/>
      <c r="OM529" s="142"/>
      <c r="ON529" s="142"/>
      <c r="OO529" s="142"/>
      <c r="OP529" s="142"/>
      <c r="OQ529" s="142"/>
      <c r="OR529" s="142"/>
      <c r="OS529" s="142"/>
      <c r="OT529" s="142"/>
      <c r="OU529" s="142"/>
      <c r="OV529" s="142"/>
      <c r="OW529" s="142"/>
      <c r="OX529" s="142"/>
      <c r="OY529" s="142"/>
      <c r="OZ529" s="142"/>
      <c r="PA529" s="142"/>
      <c r="PB529" s="142"/>
      <c r="PC529" s="142"/>
      <c r="PD529" s="142"/>
      <c r="PE529" s="142"/>
      <c r="PF529" s="142"/>
      <c r="PG529" s="142"/>
      <c r="PH529" s="142"/>
      <c r="PI529" s="142"/>
      <c r="PJ529" s="142"/>
      <c r="PK529" s="142"/>
      <c r="PL529" s="142"/>
      <c r="PM529" s="142"/>
      <c r="PN529" s="142"/>
      <c r="PO529" s="142"/>
      <c r="PP529" s="142"/>
      <c r="PQ529" s="142"/>
      <c r="PR529" s="142"/>
      <c r="PS529" s="142"/>
      <c r="PT529" s="142"/>
      <c r="PU529" s="142"/>
      <c r="PV529" s="142"/>
      <c r="PW529" s="142"/>
      <c r="PX529" s="142"/>
      <c r="PY529" s="142"/>
      <c r="PZ529" s="142"/>
      <c r="QA529" s="142"/>
      <c r="QB529" s="142"/>
      <c r="QC529" s="142"/>
      <c r="QD529" s="142"/>
      <c r="QE529" s="142"/>
      <c r="QF529" s="142"/>
      <c r="QG529" s="142"/>
      <c r="QH529" s="142"/>
      <c r="QI529" s="142"/>
      <c r="QJ529" s="142"/>
      <c r="QK529" s="142"/>
      <c r="QL529" s="142"/>
      <c r="QM529" s="142"/>
      <c r="QN529" s="142"/>
      <c r="QO529" s="142"/>
      <c r="QP529" s="142"/>
      <c r="QQ529" s="142"/>
      <c r="QR529" s="142"/>
      <c r="QS529" s="142"/>
      <c r="QT529" s="142"/>
      <c r="QU529" s="142"/>
      <c r="QV529" s="142"/>
      <c r="QW529" s="142"/>
      <c r="QX529" s="142"/>
      <c r="QY529" s="142"/>
      <c r="QZ529" s="142"/>
      <c r="RA529" s="142"/>
      <c r="RB529" s="142"/>
      <c r="RC529" s="142"/>
      <c r="RD529" s="142"/>
      <c r="RE529" s="142"/>
      <c r="RF529" s="142"/>
      <c r="RG529" s="142"/>
      <c r="RH529" s="142"/>
      <c r="RI529" s="142"/>
      <c r="RJ529" s="142"/>
      <c r="RK529" s="142"/>
      <c r="RL529" s="142"/>
      <c r="RM529" s="142"/>
      <c r="RN529" s="142"/>
      <c r="RO529" s="142"/>
      <c r="RP529" s="142"/>
      <c r="RQ529" s="142"/>
      <c r="RR529" s="142"/>
      <c r="RS529" s="142"/>
      <c r="RT529" s="142"/>
      <c r="RU529" s="142"/>
      <c r="RV529" s="142"/>
      <c r="RW529" s="142"/>
      <c r="RX529" s="142"/>
      <c r="RY529" s="142"/>
      <c r="RZ529" s="142"/>
      <c r="SA529" s="142"/>
      <c r="SB529" s="142"/>
      <c r="SC529" s="142"/>
      <c r="SD529" s="142"/>
      <c r="SE529" s="142"/>
      <c r="SF529" s="142"/>
      <c r="SG529" s="142"/>
      <c r="SH529" s="142"/>
      <c r="SI529" s="142"/>
      <c r="SJ529" s="142"/>
      <c r="SK529" s="142"/>
      <c r="SL529" s="142"/>
      <c r="SM529" s="142"/>
      <c r="SN529" s="142"/>
      <c r="SO529" s="142"/>
      <c r="SP529" s="142"/>
      <c r="SQ529" s="142"/>
      <c r="SR529" s="142"/>
      <c r="SS529" s="142"/>
      <c r="ST529" s="142"/>
      <c r="SU529" s="142"/>
      <c r="SV529" s="142"/>
      <c r="SW529" s="142"/>
      <c r="SX529" s="142"/>
      <c r="SY529" s="142"/>
      <c r="SZ529" s="142"/>
      <c r="TA529" s="142"/>
      <c r="TB529" s="142"/>
      <c r="TC529" s="142"/>
      <c r="TD529" s="142"/>
      <c r="TE529" s="142"/>
      <c r="TF529" s="142"/>
      <c r="TG529" s="142"/>
      <c r="TH529" s="142"/>
      <c r="TI529" s="142"/>
      <c r="TJ529" s="142"/>
      <c r="TK529" s="142"/>
      <c r="TL529" s="142"/>
      <c r="TM529" s="142"/>
      <c r="TN529" s="142"/>
      <c r="TO529" s="142"/>
      <c r="TP529" s="142"/>
      <c r="TQ529" s="142"/>
      <c r="TR529" s="142"/>
      <c r="TS529" s="142"/>
      <c r="TT529" s="142"/>
      <c r="TU529" s="142"/>
      <c r="TV529" s="142"/>
      <c r="TW529" s="142"/>
      <c r="TX529" s="142"/>
      <c r="TY529" s="142"/>
      <c r="TZ529" s="142"/>
      <c r="UA529" s="142"/>
      <c r="UB529" s="142"/>
      <c r="UC529" s="142"/>
      <c r="UD529" s="142"/>
      <c r="UE529" s="142"/>
      <c r="UF529" s="142"/>
      <c r="UG529" s="142"/>
      <c r="UH529" s="142"/>
      <c r="UI529" s="142"/>
      <c r="UJ529" s="142"/>
      <c r="UK529" s="142"/>
      <c r="UL529" s="142"/>
      <c r="UM529" s="142"/>
      <c r="UN529" s="142"/>
      <c r="UO529" s="142"/>
      <c r="UP529" s="142"/>
      <c r="UQ529" s="142"/>
      <c r="UR529" s="142"/>
      <c r="US529" s="142"/>
      <c r="UT529" s="142"/>
      <c r="UU529" s="142"/>
      <c r="UV529" s="142"/>
      <c r="UW529" s="142"/>
      <c r="UX529" s="142"/>
      <c r="UY529" s="142"/>
      <c r="UZ529" s="142"/>
      <c r="VA529" s="142"/>
      <c r="VB529" s="142"/>
      <c r="VC529" s="142"/>
      <c r="VD529" s="142"/>
      <c r="VE529" s="142"/>
      <c r="VF529" s="142"/>
      <c r="VG529" s="142"/>
      <c r="VH529" s="142"/>
      <c r="VI529" s="142"/>
      <c r="VJ529" s="142"/>
      <c r="VK529" s="142"/>
      <c r="VL529" s="142"/>
      <c r="VM529" s="142"/>
      <c r="VN529" s="142"/>
      <c r="VO529" s="142"/>
      <c r="VP529" s="142"/>
      <c r="VQ529" s="142"/>
      <c r="VR529" s="142"/>
      <c r="VS529" s="142"/>
      <c r="VT529" s="142"/>
      <c r="VU529" s="142"/>
      <c r="VV529" s="142"/>
      <c r="VW529" s="142"/>
      <c r="VX529" s="142"/>
      <c r="VY529" s="142"/>
      <c r="VZ529" s="142"/>
      <c r="WA529" s="142"/>
      <c r="WB529" s="142"/>
      <c r="WC529" s="142"/>
      <c r="WD529" s="142"/>
      <c r="WE529" s="142"/>
      <c r="WF529" s="142"/>
      <c r="WG529" s="142"/>
      <c r="WH529" s="142"/>
      <c r="WI529" s="142"/>
      <c r="WJ529" s="142"/>
      <c r="WK529" s="142"/>
      <c r="WL529" s="142"/>
      <c r="WM529" s="142"/>
      <c r="WN529" s="142"/>
      <c r="WO529" s="142"/>
      <c r="WP529" s="142"/>
      <c r="WQ529" s="142"/>
      <c r="WR529" s="142"/>
      <c r="WS529" s="142"/>
      <c r="WT529" s="142"/>
      <c r="WU529" s="142"/>
      <c r="WV529" s="142"/>
      <c r="WW529" s="142"/>
      <c r="WX529" s="142"/>
      <c r="WY529" s="142"/>
      <c r="WZ529" s="142"/>
      <c r="XA529" s="142"/>
      <c r="XB529" s="142"/>
      <c r="XC529" s="142"/>
      <c r="XD529" s="142"/>
      <c r="XE529" s="142"/>
      <c r="XF529" s="142"/>
      <c r="XG529" s="142"/>
      <c r="XH529" s="142"/>
      <c r="XI529" s="142"/>
      <c r="XJ529" s="142"/>
      <c r="XK529" s="142"/>
      <c r="XL529" s="142"/>
      <c r="XM529" s="142"/>
      <c r="XN529" s="142"/>
      <c r="XO529" s="142"/>
      <c r="XP529" s="142"/>
      <c r="XQ529" s="142"/>
      <c r="XR529" s="142"/>
      <c r="XS529" s="142"/>
      <c r="XT529" s="142"/>
      <c r="XU529" s="142"/>
      <c r="XV529" s="142"/>
      <c r="XW529" s="142"/>
      <c r="XX529" s="142"/>
      <c r="XY529" s="142"/>
      <c r="XZ529" s="142"/>
      <c r="YA529" s="142"/>
      <c r="YB529" s="142"/>
      <c r="YC529" s="142"/>
      <c r="YD529" s="142"/>
      <c r="YE529" s="142"/>
      <c r="YF529" s="142"/>
      <c r="YG529" s="142"/>
      <c r="YH529" s="142"/>
      <c r="YI529" s="142"/>
      <c r="YJ529" s="142"/>
      <c r="YK529" s="142"/>
      <c r="YL529" s="142"/>
      <c r="YM529" s="142"/>
      <c r="YN529" s="142"/>
      <c r="YO529" s="142"/>
      <c r="YP529" s="142"/>
      <c r="YQ529" s="142"/>
      <c r="YR529" s="142"/>
      <c r="YS529" s="142"/>
      <c r="YT529" s="142"/>
      <c r="YU529" s="142"/>
      <c r="YV529" s="142"/>
      <c r="YW529" s="142"/>
      <c r="YX529" s="142"/>
      <c r="YY529" s="142"/>
      <c r="YZ529" s="142"/>
      <c r="ZA529" s="142"/>
      <c r="ZB529" s="142"/>
      <c r="ZC529" s="142"/>
      <c r="ZD529" s="142"/>
      <c r="ZE529" s="142"/>
      <c r="ZF529" s="142"/>
      <c r="ZG529" s="142"/>
      <c r="ZH529" s="142"/>
      <c r="ZI529" s="142"/>
      <c r="ZJ529" s="142"/>
      <c r="ZK529" s="142"/>
      <c r="ZL529" s="142"/>
      <c r="ZM529" s="142"/>
      <c r="ZN529" s="142"/>
      <c r="ZO529" s="142"/>
      <c r="ZP529" s="142"/>
      <c r="ZQ529" s="142"/>
      <c r="ZR529" s="142"/>
      <c r="ZS529" s="142"/>
      <c r="ZT529" s="142"/>
      <c r="ZU529" s="142"/>
      <c r="ZV529" s="142"/>
      <c r="ZW529" s="142"/>
      <c r="ZX529" s="142"/>
      <c r="ZY529" s="142"/>
      <c r="ZZ529" s="142"/>
      <c r="AAA529" s="142"/>
      <c r="AAB529" s="142"/>
      <c r="AAC529" s="142"/>
      <c r="AAD529" s="142"/>
      <c r="AAE529" s="142"/>
      <c r="AAF529" s="142"/>
      <c r="AAG529" s="142"/>
      <c r="AAH529" s="142"/>
      <c r="AAI529" s="142"/>
      <c r="AAJ529" s="142"/>
      <c r="AAK529" s="142"/>
      <c r="AAL529" s="142"/>
      <c r="AAM529" s="142"/>
      <c r="AAN529" s="142"/>
      <c r="AAO529" s="142"/>
      <c r="AAP529" s="142"/>
      <c r="AAQ529" s="142"/>
      <c r="AAR529" s="142"/>
      <c r="AAS529" s="142"/>
      <c r="AAT529" s="142"/>
      <c r="AAU529" s="142"/>
      <c r="AAV529" s="142"/>
      <c r="AAW529" s="142"/>
      <c r="AAX529" s="142"/>
      <c r="AAY529" s="142"/>
      <c r="AAZ529" s="142"/>
      <c r="ABA529" s="142"/>
      <c r="ABB529" s="142"/>
      <c r="ABC529" s="142"/>
      <c r="ABD529" s="142"/>
      <c r="ABE529" s="142"/>
      <c r="ABF529" s="142"/>
      <c r="ABG529" s="142"/>
      <c r="ABH529" s="142"/>
      <c r="ABI529" s="142"/>
      <c r="ABJ529" s="142"/>
      <c r="ABK529" s="142"/>
      <c r="ABL529" s="142"/>
      <c r="ABM529" s="142"/>
      <c r="ABN529" s="142"/>
      <c r="ABO529" s="142"/>
      <c r="ABP529" s="142"/>
      <c r="ABQ529" s="142"/>
      <c r="ABR529" s="142"/>
      <c r="ABS529" s="142"/>
      <c r="ABT529" s="142"/>
      <c r="ABU529" s="142"/>
      <c r="ABV529" s="142"/>
      <c r="ABW529" s="142"/>
      <c r="ABX529" s="142"/>
      <c r="ABY529" s="142"/>
      <c r="ABZ529" s="142"/>
      <c r="ACA529" s="142"/>
      <c r="ACB529" s="142"/>
      <c r="ACC529" s="142"/>
      <c r="ACD529" s="142"/>
      <c r="ACE529" s="142"/>
      <c r="ACF529" s="142"/>
      <c r="ACG529" s="142"/>
      <c r="ACH529" s="142"/>
      <c r="ACI529" s="142"/>
      <c r="ACJ529" s="142"/>
      <c r="ACK529" s="142"/>
      <c r="ACL529" s="142"/>
      <c r="ACM529" s="142"/>
      <c r="ACN529" s="142"/>
      <c r="ACO529" s="142"/>
      <c r="ACP529" s="142"/>
      <c r="ACQ529" s="142"/>
      <c r="ACR529" s="142"/>
      <c r="ACS529" s="142"/>
      <c r="ACT529" s="142"/>
      <c r="ACU529" s="142"/>
      <c r="ACV529" s="142"/>
      <c r="ACW529" s="142"/>
      <c r="ACX529" s="142"/>
      <c r="ACY529" s="142"/>
      <c r="ACZ529" s="142"/>
      <c r="ADA529" s="142"/>
      <c r="ADB529" s="142"/>
      <c r="ADC529" s="142"/>
      <c r="ADD529" s="142"/>
      <c r="ADE529" s="142"/>
      <c r="ADF529" s="142"/>
      <c r="ADG529" s="142"/>
      <c r="ADH529" s="142"/>
      <c r="ADI529" s="142"/>
      <c r="ADJ529" s="142"/>
      <c r="ADK529" s="142"/>
      <c r="ADL529" s="142"/>
      <c r="ADM529" s="142"/>
      <c r="ADN529" s="142"/>
      <c r="ADO529" s="142"/>
      <c r="ADP529" s="142"/>
      <c r="ADQ529" s="142"/>
      <c r="ADR529" s="142"/>
      <c r="ADS529" s="142"/>
      <c r="ADT529" s="142"/>
      <c r="ADU529" s="142"/>
      <c r="ADV529" s="142"/>
      <c r="ADW529" s="142"/>
      <c r="ADX529" s="142"/>
      <c r="ADY529" s="142"/>
      <c r="ADZ529" s="142"/>
      <c r="AEA529" s="142"/>
      <c r="AEB529" s="142"/>
      <c r="AEC529" s="142"/>
      <c r="AED529" s="142"/>
      <c r="AEE529" s="142"/>
      <c r="AEF529" s="142"/>
      <c r="AEG529" s="142"/>
      <c r="AEH529" s="142"/>
      <c r="AEI529" s="142"/>
      <c r="AEJ529" s="142"/>
      <c r="AEK529" s="142"/>
      <c r="AEL529" s="142"/>
      <c r="AEM529" s="142"/>
      <c r="AEN529" s="142"/>
      <c r="AEO529" s="142"/>
      <c r="AEP529" s="142"/>
      <c r="AEQ529" s="142"/>
      <c r="AER529" s="142"/>
      <c r="AES529" s="142"/>
      <c r="AET529" s="142"/>
      <c r="AEU529" s="142"/>
      <c r="AEV529" s="142"/>
      <c r="AEW529" s="142"/>
      <c r="AEX529" s="142"/>
      <c r="AEY529" s="142"/>
      <c r="AEZ529" s="142"/>
      <c r="AFA529" s="142"/>
      <c r="AFB529" s="142"/>
      <c r="AFC529" s="142"/>
      <c r="AFD529" s="142"/>
      <c r="AFE529" s="142"/>
      <c r="AFF529" s="142"/>
      <c r="AFG529" s="142"/>
      <c r="AFH529" s="142"/>
      <c r="AFI529" s="142"/>
      <c r="AFJ529" s="142"/>
      <c r="AFK529" s="142"/>
      <c r="AFL529" s="142"/>
      <c r="AFM529" s="142"/>
      <c r="AFN529" s="142"/>
      <c r="AFO529" s="142"/>
      <c r="AFP529" s="142"/>
      <c r="AFQ529" s="142"/>
      <c r="AFR529" s="142"/>
      <c r="AFS529" s="142"/>
      <c r="AFT529" s="142"/>
      <c r="AFU529" s="142"/>
      <c r="AFV529" s="142"/>
      <c r="AFW529" s="142"/>
      <c r="AFX529" s="142"/>
      <c r="AFY529" s="142"/>
      <c r="AFZ529" s="142"/>
      <c r="AGA529" s="142"/>
      <c r="AGB529" s="142"/>
      <c r="AGC529" s="142"/>
      <c r="AGD529" s="142"/>
      <c r="AGE529" s="142"/>
      <c r="AGF529" s="142"/>
      <c r="AGG529" s="142"/>
      <c r="AGH529" s="142"/>
      <c r="AGI529" s="142"/>
      <c r="AGJ529" s="142"/>
      <c r="AGK529" s="142"/>
      <c r="AGL529" s="142"/>
      <c r="AGM529" s="142"/>
      <c r="AGN529" s="142"/>
      <c r="AGO529" s="142"/>
      <c r="AGP529" s="142"/>
      <c r="AGQ529" s="142"/>
      <c r="AGR529" s="142"/>
      <c r="AGS529" s="142"/>
      <c r="AGT529" s="142"/>
      <c r="AGU529" s="142"/>
      <c r="AGV529" s="142"/>
      <c r="AGW529" s="142"/>
      <c r="AGX529" s="142"/>
      <c r="AGY529" s="142"/>
      <c r="AGZ529" s="142"/>
      <c r="AHA529" s="142"/>
      <c r="AHB529" s="142"/>
      <c r="AHC529" s="142"/>
      <c r="AHD529" s="142"/>
      <c r="AHE529" s="142"/>
      <c r="AHF529" s="142"/>
      <c r="AHG529" s="142"/>
      <c r="AHH529" s="142"/>
      <c r="AHI529" s="142"/>
      <c r="AHJ529" s="142"/>
      <c r="AHK529" s="142"/>
      <c r="AHL529" s="142"/>
      <c r="AHM529" s="142"/>
      <c r="AHN529" s="142"/>
      <c r="AHO529" s="142"/>
      <c r="AHP529" s="142"/>
      <c r="AHQ529" s="142"/>
      <c r="AHR529" s="142"/>
      <c r="AHS529" s="142"/>
      <c r="AHT529" s="142"/>
      <c r="AHU529" s="142"/>
      <c r="AHV529" s="142"/>
      <c r="AHW529" s="142"/>
      <c r="AHX529" s="142"/>
      <c r="AHY529" s="142"/>
      <c r="AHZ529" s="142"/>
      <c r="AIA529" s="142"/>
      <c r="AIB529" s="142"/>
      <c r="AIC529" s="142"/>
      <c r="AID529" s="142"/>
      <c r="AIE529" s="142"/>
      <c r="AIF529" s="142"/>
      <c r="AIG529" s="142"/>
      <c r="AIH529" s="142"/>
      <c r="AII529" s="142"/>
      <c r="AIJ529" s="142"/>
      <c r="AIK529" s="142"/>
      <c r="AIL529" s="142"/>
      <c r="AIM529" s="142"/>
      <c r="AIN529" s="142"/>
      <c r="AIO529" s="142"/>
      <c r="AIP529" s="142"/>
      <c r="AIQ529" s="142"/>
      <c r="AIR529" s="142"/>
      <c r="AIS529" s="142"/>
      <c r="AIT529" s="142"/>
      <c r="AIU529" s="142"/>
      <c r="AIV529" s="142"/>
      <c r="AIW529" s="142"/>
      <c r="AIX529" s="142"/>
      <c r="AIY529" s="142"/>
      <c r="AIZ529" s="142"/>
      <c r="AJA529" s="142"/>
      <c r="AJB529" s="142"/>
      <c r="AJC529" s="142"/>
      <c r="AJD529" s="142"/>
      <c r="AJE529" s="142"/>
      <c r="AJF529" s="142"/>
      <c r="AJG529" s="142"/>
      <c r="AJH529" s="142"/>
      <c r="AJI529" s="142"/>
      <c r="AJJ529" s="142"/>
      <c r="AJK529" s="142"/>
      <c r="AJL529" s="142"/>
      <c r="AJM529" s="142"/>
      <c r="AJN529" s="142"/>
      <c r="AJO529" s="142"/>
      <c r="AJP529" s="142"/>
      <c r="AJQ529" s="142"/>
      <c r="AJR529" s="142"/>
      <c r="AJS529" s="142"/>
      <c r="AJT529" s="142"/>
      <c r="AJU529" s="142"/>
      <c r="AJV529" s="142"/>
      <c r="AJW529" s="142"/>
      <c r="AJX529" s="142"/>
      <c r="AJY529" s="142"/>
      <c r="AJZ529" s="142"/>
      <c r="AKA529" s="142"/>
      <c r="AKB529" s="142"/>
      <c r="AKC529" s="142"/>
      <c r="AKD529" s="142"/>
      <c r="AKE529" s="142"/>
      <c r="AKF529" s="142"/>
      <c r="AKG529" s="142"/>
      <c r="AKH529" s="142"/>
      <c r="AKI529" s="142"/>
      <c r="AKJ529" s="142"/>
      <c r="AKK529" s="142"/>
      <c r="AKL529" s="142"/>
      <c r="AKM529" s="142"/>
      <c r="AKN529" s="142"/>
      <c r="AKO529" s="142"/>
      <c r="AKP529" s="142"/>
      <c r="AKQ529" s="142"/>
      <c r="AKR529" s="142"/>
      <c r="AKS529" s="142"/>
      <c r="AKT529" s="142"/>
      <c r="AKU529" s="142"/>
      <c r="AKV529" s="142"/>
      <c r="AKW529" s="142"/>
      <c r="AKX529" s="142"/>
      <c r="AKY529" s="142"/>
      <c r="AKZ529" s="142"/>
      <c r="ALA529" s="142"/>
      <c r="ALB529" s="142"/>
      <c r="ALC529" s="142"/>
      <c r="ALD529" s="142"/>
      <c r="ALE529" s="142"/>
      <c r="ALF529" s="142"/>
      <c r="ALG529" s="142"/>
      <c r="ALH529" s="142"/>
      <c r="ALI529" s="142"/>
      <c r="ALJ529" s="142"/>
      <c r="ALK529" s="142"/>
      <c r="ALL529" s="142"/>
      <c r="ALM529" s="142"/>
      <c r="ALN529" s="142"/>
      <c r="ALO529" s="142"/>
      <c r="ALP529" s="142"/>
      <c r="ALQ529" s="142"/>
      <c r="ALR529" s="142"/>
      <c r="ALS529" s="142"/>
      <c r="ALT529" s="142"/>
      <c r="ALU529" s="142"/>
      <c r="ALV529" s="142"/>
      <c r="ALW529" s="142"/>
      <c r="ALX529" s="142"/>
      <c r="ALY529" s="142"/>
      <c r="ALZ529" s="142"/>
      <c r="AMA529" s="142"/>
      <c r="AMB529" s="142"/>
      <c r="AMC529" s="142"/>
      <c r="AMD529" s="142"/>
      <c r="AME529" s="142"/>
      <c r="AMF529" s="142"/>
      <c r="AMG529" s="142"/>
      <c r="AMH529" s="142"/>
      <c r="AMI529" s="142"/>
    </row>
    <row r="530" spans="1:1023" x14ac:dyDescent="0.2">
      <c r="A530" s="443" t="str">
        <f>'PLANILHA ORÇAMENTARIA'!A120</f>
        <v>10.1.2</v>
      </c>
      <c r="B530" s="457"/>
      <c r="C530" s="460" t="str">
        <f>'PLANILHA ORÇAMENTARIA'!D120</f>
        <v>MASSA ÚNICA, PARA RECEBIMENTO DE PINTURA, EM ARGAMASSA TRAÇO 1:2:8, PREPARO MANUAL, APLICADA MANUALMENTE EM FACES INTERNAS DE PAREDES, ESPES
SURA DE 20MM, COM EXECUÇÃO DE TALISCAS.</v>
      </c>
      <c r="D530" s="460"/>
      <c r="E530" s="460"/>
      <c r="F530" s="460"/>
      <c r="G530" s="460"/>
      <c r="H530" s="461"/>
    </row>
    <row r="531" spans="1:1023" x14ac:dyDescent="0.2">
      <c r="A531" s="445"/>
      <c r="B531" s="458"/>
      <c r="C531" s="188" t="s">
        <v>210</v>
      </c>
      <c r="D531" s="188" t="str">
        <f>'PLANILHA ORÇAMENTARIA'!E120</f>
        <v>M2</v>
      </c>
      <c r="E531" s="188"/>
      <c r="F531" s="188"/>
      <c r="G531" s="188"/>
      <c r="H531" s="190"/>
    </row>
    <row r="532" spans="1:1023" x14ac:dyDescent="0.2">
      <c r="A532" s="445"/>
      <c r="B532" s="458"/>
      <c r="C532" s="188" t="s">
        <v>212</v>
      </c>
      <c r="D532" s="189">
        <f>'PLANILHA ORÇAMENTARIA'!F120</f>
        <v>265.88</v>
      </c>
      <c r="E532" s="188"/>
      <c r="F532" s="188"/>
      <c r="G532" s="188"/>
      <c r="H532" s="190"/>
    </row>
    <row r="533" spans="1:1023" x14ac:dyDescent="0.2">
      <c r="A533" s="447"/>
      <c r="B533" s="448"/>
      <c r="C533" s="440" t="s">
        <v>526</v>
      </c>
      <c r="D533" s="441"/>
      <c r="E533" s="441"/>
      <c r="F533" s="441"/>
      <c r="G533" s="441"/>
      <c r="H533" s="442"/>
    </row>
    <row r="534" spans="1:1023" x14ac:dyDescent="0.2">
      <c r="A534" s="443" t="str">
        <f>'PLANILHA ORÇAMENTARIA'!A121</f>
        <v>10.1.3</v>
      </c>
      <c r="B534" s="457"/>
      <c r="C534" s="460" t="str">
        <f>'PLANILHA ORÇAMENTARIA'!D121</f>
        <v>REVESTIMENTO COM PASTILHAS  (10X10CM), ASSENTADO COM ARGAMASSA PRÉ-FABRICADA, INCLUSIVE REJUNTAMENTO</v>
      </c>
      <c r="D534" s="460"/>
      <c r="E534" s="460"/>
      <c r="F534" s="460"/>
      <c r="G534" s="460"/>
      <c r="H534" s="461"/>
    </row>
    <row r="535" spans="1:1023" x14ac:dyDescent="0.2">
      <c r="A535" s="445"/>
      <c r="B535" s="458"/>
      <c r="C535" s="188" t="s">
        <v>210</v>
      </c>
      <c r="D535" s="188" t="str">
        <f>'PLANILHA ORÇAMENTARIA'!E121</f>
        <v>M2</v>
      </c>
      <c r="E535" s="188"/>
      <c r="F535" s="188"/>
      <c r="G535" s="188"/>
      <c r="H535" s="190"/>
    </row>
    <row r="536" spans="1:1023" x14ac:dyDescent="0.2">
      <c r="A536" s="445"/>
      <c r="B536" s="458"/>
      <c r="C536" s="188" t="s">
        <v>212</v>
      </c>
      <c r="D536" s="189">
        <f>'PLANILHA ORÇAMENTARIA'!F121</f>
        <v>321.20999999999998</v>
      </c>
      <c r="E536" s="188"/>
      <c r="F536" s="188"/>
      <c r="G536" s="188"/>
      <c r="H536" s="190"/>
    </row>
    <row r="537" spans="1:1023" x14ac:dyDescent="0.2">
      <c r="A537" s="445"/>
      <c r="B537" s="446"/>
      <c r="C537" s="462" t="s">
        <v>528</v>
      </c>
      <c r="D537" s="463"/>
      <c r="E537" s="463"/>
      <c r="F537" s="463"/>
      <c r="G537" s="463"/>
      <c r="H537" s="464"/>
    </row>
    <row r="538" spans="1:1023" x14ac:dyDescent="0.2">
      <c r="A538" s="445"/>
      <c r="B538" s="446"/>
      <c r="C538" s="462" t="s">
        <v>530</v>
      </c>
      <c r="D538" s="463"/>
      <c r="E538" s="463"/>
      <c r="F538" s="463"/>
      <c r="G538" s="463"/>
      <c r="H538" s="464"/>
    </row>
    <row r="539" spans="1:1023" x14ac:dyDescent="0.2">
      <c r="A539" s="445"/>
      <c r="B539" s="446"/>
      <c r="C539" s="462" t="s">
        <v>531</v>
      </c>
      <c r="D539" s="463"/>
      <c r="E539" s="463"/>
      <c r="F539" s="463"/>
      <c r="G539" s="463"/>
      <c r="H539" s="464"/>
    </row>
    <row r="540" spans="1:1023" x14ac:dyDescent="0.2">
      <c r="A540" s="445"/>
      <c r="B540" s="446"/>
      <c r="C540" s="462" t="s">
        <v>532</v>
      </c>
      <c r="D540" s="463"/>
      <c r="E540" s="463"/>
      <c r="F540" s="463"/>
      <c r="G540" s="463"/>
      <c r="H540" s="464"/>
    </row>
    <row r="541" spans="1:1023" x14ac:dyDescent="0.2">
      <c r="A541" s="445"/>
      <c r="B541" s="446"/>
      <c r="C541" s="462" t="s">
        <v>533</v>
      </c>
      <c r="D541" s="463"/>
      <c r="E541" s="463"/>
      <c r="F541" s="463"/>
      <c r="G541" s="463"/>
      <c r="H541" s="464"/>
    </row>
    <row r="542" spans="1:1023" x14ac:dyDescent="0.2">
      <c r="A542" s="445"/>
      <c r="B542" s="446"/>
      <c r="C542" s="462" t="s">
        <v>534</v>
      </c>
      <c r="D542" s="463"/>
      <c r="E542" s="463"/>
      <c r="F542" s="463"/>
      <c r="G542" s="463"/>
      <c r="H542" s="464"/>
    </row>
    <row r="543" spans="1:1023" x14ac:dyDescent="0.2">
      <c r="A543" s="445"/>
      <c r="B543" s="446"/>
      <c r="C543" s="462" t="s">
        <v>535</v>
      </c>
      <c r="D543" s="463"/>
      <c r="E543" s="463"/>
      <c r="F543" s="463"/>
      <c r="G543" s="463"/>
      <c r="H543" s="464"/>
    </row>
    <row r="544" spans="1:1023" x14ac:dyDescent="0.2">
      <c r="A544" s="445"/>
      <c r="B544" s="446"/>
      <c r="C544" s="462" t="s">
        <v>536</v>
      </c>
      <c r="D544" s="463"/>
      <c r="E544" s="463"/>
      <c r="F544" s="463"/>
      <c r="G544" s="463"/>
      <c r="H544" s="464"/>
    </row>
    <row r="545" spans="1:8" x14ac:dyDescent="0.2">
      <c r="A545" s="445"/>
      <c r="B545" s="446"/>
      <c r="C545" s="462" t="s">
        <v>537</v>
      </c>
      <c r="D545" s="463"/>
      <c r="E545" s="463"/>
      <c r="F545" s="463"/>
      <c r="G545" s="463"/>
      <c r="H545" s="464"/>
    </row>
    <row r="546" spans="1:8" x14ac:dyDescent="0.2">
      <c r="A546" s="445"/>
      <c r="B546" s="446"/>
      <c r="C546" s="462" t="s">
        <v>538</v>
      </c>
      <c r="D546" s="463"/>
      <c r="E546" s="463"/>
      <c r="F546" s="463"/>
      <c r="G546" s="463"/>
      <c r="H546" s="464"/>
    </row>
    <row r="547" spans="1:8" x14ac:dyDescent="0.2">
      <c r="A547" s="447"/>
      <c r="B547" s="448"/>
      <c r="C547" s="232" t="s">
        <v>319</v>
      </c>
      <c r="D547" s="233">
        <f>65.92+69.16+81.51+52.97+51.65</f>
        <v>321.20999999999992</v>
      </c>
      <c r="E547" s="234"/>
      <c r="F547" s="234"/>
      <c r="G547" s="234"/>
      <c r="H547" s="235"/>
    </row>
    <row r="548" spans="1:8" x14ac:dyDescent="0.2">
      <c r="A548" s="443" t="str">
        <f>'PLANILHA ORÇAMENTARIA'!A122</f>
        <v>10.1.4</v>
      </c>
      <c r="B548" s="457"/>
      <c r="C548" s="467" t="str">
        <f>'PLANILHA ORÇAMENTARIA'!D122</f>
        <v>REVESTIMENTO COM CERÂMICA APLICADO EM PAREDE, ACABAMENTO ESMALTADO, AMBIENTE INTERNO/EXTERNO, PADRÃO EXTRA, DIMENSÃO DA PEÇA ATÉ 2025 CM2, PEI III, ASSENTAMENTO COM ARGAMASSA INDUSTRIALIZADA, INCLUSIVE REJUNTAMENTO</v>
      </c>
      <c r="D548" s="460"/>
      <c r="E548" s="460"/>
      <c r="F548" s="460"/>
      <c r="G548" s="460"/>
      <c r="H548" s="461"/>
    </row>
    <row r="549" spans="1:8" ht="9.75" customHeight="1" x14ac:dyDescent="0.2">
      <c r="A549" s="445"/>
      <c r="B549" s="458"/>
      <c r="C549" s="230" t="s">
        <v>210</v>
      </c>
      <c r="D549" s="188" t="str">
        <f>'PLANILHA ORÇAMENTARIA'!E122</f>
        <v>M2</v>
      </c>
      <c r="E549" s="188"/>
      <c r="F549" s="188"/>
      <c r="G549" s="188"/>
      <c r="H549" s="190"/>
    </row>
    <row r="550" spans="1:8" x14ac:dyDescent="0.2">
      <c r="A550" s="445"/>
      <c r="B550" s="458"/>
      <c r="C550" s="230" t="s">
        <v>212</v>
      </c>
      <c r="D550" s="189">
        <f>'PLANILHA ORÇAMENTARIA'!F122</f>
        <v>412.62</v>
      </c>
      <c r="E550" s="188"/>
      <c r="F550" s="188"/>
      <c r="G550" s="188"/>
      <c r="H550" s="190"/>
    </row>
    <row r="551" spans="1:8" x14ac:dyDescent="0.2">
      <c r="A551" s="445"/>
      <c r="B551" s="458"/>
      <c r="C551" s="462" t="s">
        <v>540</v>
      </c>
      <c r="D551" s="463"/>
      <c r="E551" s="463"/>
      <c r="F551" s="463"/>
      <c r="G551" s="463"/>
      <c r="H551" s="464"/>
    </row>
    <row r="552" spans="1:8" x14ac:dyDescent="0.2">
      <c r="A552" s="445"/>
      <c r="B552" s="458"/>
      <c r="C552" s="462" t="s">
        <v>539</v>
      </c>
      <c r="D552" s="463"/>
      <c r="E552" s="463"/>
      <c r="F552" s="463"/>
      <c r="G552" s="463"/>
      <c r="H552" s="464"/>
    </row>
    <row r="553" spans="1:8" x14ac:dyDescent="0.2">
      <c r="A553" s="445"/>
      <c r="B553" s="458"/>
      <c r="C553" s="462" t="s">
        <v>541</v>
      </c>
      <c r="D553" s="463"/>
      <c r="E553" s="463"/>
      <c r="F553" s="463"/>
      <c r="G553" s="463"/>
      <c r="H553" s="464"/>
    </row>
    <row r="554" spans="1:8" x14ac:dyDescent="0.2">
      <c r="A554" s="445"/>
      <c r="B554" s="458"/>
      <c r="C554" s="462" t="s">
        <v>1052</v>
      </c>
      <c r="D554" s="463"/>
      <c r="E554" s="463"/>
      <c r="F554" s="463"/>
      <c r="G554" s="463"/>
      <c r="H554" s="464"/>
    </row>
    <row r="555" spans="1:8" x14ac:dyDescent="0.2">
      <c r="A555" s="445"/>
      <c r="B555" s="458"/>
      <c r="C555" s="462" t="s">
        <v>544</v>
      </c>
      <c r="D555" s="463"/>
      <c r="E555" s="463"/>
      <c r="F555" s="463"/>
      <c r="G555" s="463"/>
      <c r="H555" s="464"/>
    </row>
    <row r="556" spans="1:8" x14ac:dyDescent="0.2">
      <c r="A556" s="445"/>
      <c r="B556" s="458"/>
      <c r="C556" s="462" t="s">
        <v>542</v>
      </c>
      <c r="D556" s="463"/>
      <c r="E556" s="463"/>
      <c r="F556" s="463"/>
      <c r="G556" s="463"/>
      <c r="H556" s="464"/>
    </row>
    <row r="557" spans="1:8" x14ac:dyDescent="0.2">
      <c r="A557" s="445"/>
      <c r="B557" s="458"/>
      <c r="C557" s="462" t="s">
        <v>543</v>
      </c>
      <c r="D557" s="463"/>
      <c r="E557" s="463"/>
      <c r="F557" s="463"/>
      <c r="G557" s="463"/>
      <c r="H557" s="464"/>
    </row>
    <row r="558" spans="1:8" x14ac:dyDescent="0.2">
      <c r="A558" s="445"/>
      <c r="B558" s="458"/>
      <c r="C558" s="462" t="s">
        <v>561</v>
      </c>
      <c r="D558" s="463"/>
      <c r="E558" s="463"/>
      <c r="F558" s="463"/>
      <c r="G558" s="463"/>
      <c r="H558" s="464"/>
    </row>
    <row r="559" spans="1:8" x14ac:dyDescent="0.2">
      <c r="A559" s="445"/>
      <c r="B559" s="446"/>
      <c r="C559" s="462" t="s">
        <v>1062</v>
      </c>
      <c r="D559" s="463"/>
      <c r="E559" s="463"/>
      <c r="F559" s="463"/>
      <c r="G559" s="463"/>
      <c r="H559" s="464"/>
    </row>
    <row r="560" spans="1:8" x14ac:dyDescent="0.2">
      <c r="A560" s="447"/>
      <c r="B560" s="448"/>
      <c r="C560" s="236" t="s">
        <v>319</v>
      </c>
      <c r="D560" s="237">
        <f>130.81+19.2+81.46+59.8+30.29+41.33+42.98+6.75</f>
        <v>412.62</v>
      </c>
      <c r="E560" s="237"/>
      <c r="F560" s="237"/>
      <c r="G560" s="237"/>
      <c r="H560" s="238"/>
    </row>
    <row r="561" spans="1:8" x14ac:dyDescent="0.2">
      <c r="A561" s="443" t="str">
        <f>'PLANILHA ORÇAMENTARIA'!A123</f>
        <v>10.1.5</v>
      </c>
      <c r="B561" s="457"/>
      <c r="C561" s="460" t="str">
        <f>'PLANILHA ORÇAMENTARIA'!D123</f>
        <v>RIPA MASSARANDUBA SERRADA 5CMX1,5CM (RODA MEIO)</v>
      </c>
      <c r="D561" s="460"/>
      <c r="E561" s="460"/>
      <c r="F561" s="460"/>
      <c r="G561" s="460"/>
      <c r="H561" s="461"/>
    </row>
    <row r="562" spans="1:8" x14ac:dyDescent="0.2">
      <c r="A562" s="445"/>
      <c r="B562" s="458"/>
      <c r="C562" s="188" t="s">
        <v>210</v>
      </c>
      <c r="D562" s="188" t="str">
        <f>'PLANILHA ORÇAMENTARIA'!E123</f>
        <v>M</v>
      </c>
      <c r="E562" s="188"/>
      <c r="F562" s="188"/>
      <c r="G562" s="188"/>
      <c r="H562" s="190"/>
    </row>
    <row r="563" spans="1:8" x14ac:dyDescent="0.2">
      <c r="A563" s="445"/>
      <c r="B563" s="458"/>
      <c r="C563" s="188" t="s">
        <v>212</v>
      </c>
      <c r="D563" s="189">
        <f>'PLANILHA ORÇAMENTARIA'!F123</f>
        <v>286.81</v>
      </c>
      <c r="E563" s="188"/>
      <c r="F563" s="188"/>
      <c r="G563" s="188"/>
      <c r="H563" s="190"/>
    </row>
    <row r="564" spans="1:8" x14ac:dyDescent="0.2">
      <c r="A564" s="445"/>
      <c r="B564" s="458"/>
      <c r="C564" s="462" t="s">
        <v>503</v>
      </c>
      <c r="D564" s="463"/>
      <c r="E564" s="463"/>
      <c r="F564" s="463"/>
      <c r="G564" s="463"/>
      <c r="H564" s="464"/>
    </row>
    <row r="565" spans="1:8" x14ac:dyDescent="0.2">
      <c r="A565" s="445"/>
      <c r="B565" s="458"/>
      <c r="C565" s="462" t="s">
        <v>504</v>
      </c>
      <c r="D565" s="463"/>
      <c r="E565" s="463"/>
      <c r="F565" s="463"/>
      <c r="G565" s="463"/>
      <c r="H565" s="464"/>
    </row>
    <row r="566" spans="1:8" x14ac:dyDescent="0.2">
      <c r="A566" s="445"/>
      <c r="B566" s="458"/>
      <c r="C566" s="462" t="s">
        <v>505</v>
      </c>
      <c r="D566" s="463"/>
      <c r="E566" s="463"/>
      <c r="F566" s="463"/>
      <c r="G566" s="463"/>
      <c r="H566" s="464"/>
    </row>
    <row r="567" spans="1:8" x14ac:dyDescent="0.2">
      <c r="A567" s="445"/>
      <c r="B567" s="458"/>
      <c r="C567" s="462" t="s">
        <v>506</v>
      </c>
      <c r="D567" s="463"/>
      <c r="E567" s="463"/>
      <c r="F567" s="463"/>
      <c r="G567" s="463"/>
      <c r="H567" s="464"/>
    </row>
    <row r="568" spans="1:8" x14ac:dyDescent="0.2">
      <c r="A568" s="445"/>
      <c r="B568" s="458"/>
      <c r="C568" s="462" t="s">
        <v>508</v>
      </c>
      <c r="D568" s="463"/>
      <c r="E568" s="463"/>
      <c r="F568" s="463"/>
      <c r="G568" s="463"/>
      <c r="H568" s="464"/>
    </row>
    <row r="569" spans="1:8" x14ac:dyDescent="0.2">
      <c r="A569" s="447"/>
      <c r="B569" s="459"/>
      <c r="C569" s="232" t="s">
        <v>507</v>
      </c>
      <c r="D569" s="237">
        <f>177.3+33.56+28.79+24.65+22.51</f>
        <v>286.81</v>
      </c>
      <c r="E569" s="234"/>
      <c r="F569" s="234"/>
      <c r="G569" s="234"/>
      <c r="H569" s="235"/>
    </row>
    <row r="570" spans="1:8" x14ac:dyDescent="0.2">
      <c r="A570" s="490" t="str">
        <f>'PLANILHA ORÇAMENTARIA'!A124</f>
        <v>10.2</v>
      </c>
      <c r="B570" s="490"/>
      <c r="C570" s="489" t="str">
        <f>'PLANILHA ORÇAMENTARIA'!D124</f>
        <v>PAVIMENTAÇÃO INTERNA</v>
      </c>
      <c r="D570" s="489"/>
      <c r="E570" s="489"/>
      <c r="F570" s="489"/>
      <c r="G570" s="489"/>
      <c r="H570" s="489"/>
    </row>
    <row r="571" spans="1:8" x14ac:dyDescent="0.2">
      <c r="A571" s="443" t="str">
        <f>'PLANILHA ORÇAMENTARIA'!A125</f>
        <v>10.2.1</v>
      </c>
      <c r="B571" s="457"/>
      <c r="C571" s="460" t="str">
        <f>'PLANILHA ORÇAMENTARIA'!D125</f>
        <v>CONTRAPISO DESEMPENADO COM ARGAMASSA, TRAÇO 1:3 (CIMENTO E AREIA), ESP. 30MM</v>
      </c>
      <c r="D571" s="460"/>
      <c r="E571" s="460"/>
      <c r="F571" s="460"/>
      <c r="G571" s="460"/>
      <c r="H571" s="461"/>
    </row>
    <row r="572" spans="1:8" x14ac:dyDescent="0.2">
      <c r="A572" s="445"/>
      <c r="B572" s="458"/>
      <c r="C572" s="188" t="s">
        <v>210</v>
      </c>
      <c r="D572" s="188" t="str">
        <f>'PLANILHA ORÇAMENTARIA'!E125</f>
        <v>M2</v>
      </c>
      <c r="E572" s="188"/>
      <c r="F572" s="188"/>
      <c r="G572" s="188"/>
      <c r="H572" s="190"/>
    </row>
    <row r="573" spans="1:8" x14ac:dyDescent="0.2">
      <c r="A573" s="445"/>
      <c r="B573" s="458"/>
      <c r="C573" s="188" t="s">
        <v>212</v>
      </c>
      <c r="D573" s="189">
        <f>'PLANILHA ORÇAMENTARIA'!F125</f>
        <v>754.47</v>
      </c>
      <c r="E573" s="188"/>
      <c r="F573" s="188"/>
      <c r="G573" s="188"/>
      <c r="H573" s="190"/>
    </row>
    <row r="574" spans="1:8" x14ac:dyDescent="0.2">
      <c r="A574" s="445"/>
      <c r="B574" s="446"/>
      <c r="C574" s="462" t="s">
        <v>547</v>
      </c>
      <c r="D574" s="463"/>
      <c r="E574" s="463"/>
      <c r="F574" s="463"/>
      <c r="G574" s="463"/>
      <c r="H574" s="464"/>
    </row>
    <row r="575" spans="1:8" x14ac:dyDescent="0.2">
      <c r="A575" s="445"/>
      <c r="B575" s="446"/>
      <c r="C575" s="462" t="s">
        <v>548</v>
      </c>
      <c r="D575" s="463"/>
      <c r="E575" s="463"/>
      <c r="F575" s="463"/>
      <c r="G575" s="463"/>
      <c r="H575" s="464"/>
    </row>
    <row r="576" spans="1:8" x14ac:dyDescent="0.2">
      <c r="A576" s="445"/>
      <c r="B576" s="446"/>
      <c r="C576" s="462" t="s">
        <v>549</v>
      </c>
      <c r="D576" s="463"/>
      <c r="E576" s="463"/>
      <c r="F576" s="463"/>
      <c r="G576" s="463"/>
      <c r="H576" s="464"/>
    </row>
    <row r="577" spans="1:8" x14ac:dyDescent="0.2">
      <c r="A577" s="445"/>
      <c r="B577" s="446"/>
      <c r="C577" s="462" t="s">
        <v>550</v>
      </c>
      <c r="D577" s="463"/>
      <c r="E577" s="463"/>
      <c r="F577" s="463"/>
      <c r="G577" s="463"/>
      <c r="H577" s="464"/>
    </row>
    <row r="578" spans="1:8" x14ac:dyDescent="0.2">
      <c r="A578" s="445"/>
      <c r="B578" s="446"/>
      <c r="C578" s="462" t="s">
        <v>551</v>
      </c>
      <c r="D578" s="463"/>
      <c r="E578" s="463"/>
      <c r="F578" s="463"/>
      <c r="G578" s="463"/>
      <c r="H578" s="464"/>
    </row>
    <row r="579" spans="1:8" x14ac:dyDescent="0.2">
      <c r="A579" s="445"/>
      <c r="B579" s="446"/>
      <c r="C579" s="462" t="s">
        <v>552</v>
      </c>
      <c r="D579" s="463"/>
      <c r="E579" s="463"/>
      <c r="F579" s="463"/>
      <c r="G579" s="463"/>
      <c r="H579" s="464"/>
    </row>
    <row r="580" spans="1:8" x14ac:dyDescent="0.2">
      <c r="A580" s="445"/>
      <c r="B580" s="446"/>
      <c r="C580" s="462" t="s">
        <v>553</v>
      </c>
      <c r="D580" s="463"/>
      <c r="E580" s="463"/>
      <c r="F580" s="463"/>
      <c r="G580" s="463"/>
      <c r="H580" s="464"/>
    </row>
    <row r="581" spans="1:8" x14ac:dyDescent="0.2">
      <c r="A581" s="445"/>
      <c r="B581" s="446"/>
      <c r="C581" s="462" t="s">
        <v>554</v>
      </c>
      <c r="D581" s="463"/>
      <c r="E581" s="463"/>
      <c r="F581" s="463"/>
      <c r="G581" s="463"/>
      <c r="H581" s="464"/>
    </row>
    <row r="582" spans="1:8" x14ac:dyDescent="0.2">
      <c r="A582" s="445"/>
      <c r="B582" s="446"/>
      <c r="C582" s="462" t="s">
        <v>555</v>
      </c>
      <c r="D582" s="463"/>
      <c r="E582" s="463"/>
      <c r="F582" s="463"/>
      <c r="G582" s="463"/>
      <c r="H582" s="464"/>
    </row>
    <row r="583" spans="1:8" x14ac:dyDescent="0.2">
      <c r="A583" s="445"/>
      <c r="B583" s="446"/>
      <c r="C583" s="462" t="s">
        <v>556</v>
      </c>
      <c r="D583" s="463"/>
      <c r="E583" s="463"/>
      <c r="F583" s="463"/>
      <c r="G583" s="463"/>
      <c r="H583" s="464"/>
    </row>
    <row r="584" spans="1:8" x14ac:dyDescent="0.2">
      <c r="A584" s="445"/>
      <c r="B584" s="446"/>
      <c r="C584" s="462" t="s">
        <v>557</v>
      </c>
      <c r="D584" s="463"/>
      <c r="E584" s="463"/>
      <c r="F584" s="463"/>
      <c r="G584" s="463"/>
      <c r="H584" s="464"/>
    </row>
    <row r="585" spans="1:8" x14ac:dyDescent="0.2">
      <c r="A585" s="445"/>
      <c r="B585" s="446"/>
      <c r="C585" s="462" t="s">
        <v>558</v>
      </c>
      <c r="D585" s="463"/>
      <c r="E585" s="463"/>
      <c r="F585" s="463"/>
      <c r="G585" s="463"/>
      <c r="H585" s="464"/>
    </row>
    <row r="586" spans="1:8" x14ac:dyDescent="0.2">
      <c r="A586" s="445"/>
      <c r="B586" s="446"/>
      <c r="C586" s="462" t="s">
        <v>559</v>
      </c>
      <c r="D586" s="463"/>
      <c r="E586" s="463"/>
      <c r="F586" s="463"/>
      <c r="G586" s="463"/>
      <c r="H586" s="464"/>
    </row>
    <row r="587" spans="1:8" x14ac:dyDescent="0.2">
      <c r="A587" s="445"/>
      <c r="B587" s="446"/>
      <c r="C587" s="462" t="s">
        <v>560</v>
      </c>
      <c r="D587" s="463"/>
      <c r="E587" s="463"/>
      <c r="F587" s="463"/>
      <c r="G587" s="463"/>
      <c r="H587" s="464"/>
    </row>
    <row r="588" spans="1:8" x14ac:dyDescent="0.2">
      <c r="A588" s="445"/>
      <c r="B588" s="446"/>
      <c r="C588" s="462" t="s">
        <v>562</v>
      </c>
      <c r="D588" s="463"/>
      <c r="E588" s="463"/>
      <c r="F588" s="463"/>
      <c r="G588" s="463"/>
      <c r="H588" s="464"/>
    </row>
    <row r="589" spans="1:8" x14ac:dyDescent="0.2">
      <c r="A589" s="445"/>
      <c r="B589" s="446"/>
      <c r="C589" s="462" t="s">
        <v>593</v>
      </c>
      <c r="D589" s="463"/>
      <c r="E589" s="463"/>
      <c r="F589" s="463"/>
      <c r="G589" s="463"/>
      <c r="H589" s="464"/>
    </row>
    <row r="590" spans="1:8" x14ac:dyDescent="0.2">
      <c r="A590" s="445"/>
      <c r="B590" s="446"/>
      <c r="C590" s="462" t="s">
        <v>581</v>
      </c>
      <c r="D590" s="463"/>
      <c r="E590" s="463"/>
      <c r="F590" s="463"/>
      <c r="G590" s="463"/>
      <c r="H590" s="464"/>
    </row>
    <row r="591" spans="1:8" x14ac:dyDescent="0.2">
      <c r="A591" s="445"/>
      <c r="B591" s="446"/>
      <c r="C591" s="462" t="s">
        <v>582</v>
      </c>
      <c r="D591" s="463"/>
      <c r="E591" s="463"/>
      <c r="F591" s="463"/>
      <c r="G591" s="463"/>
      <c r="H591" s="464"/>
    </row>
    <row r="592" spans="1:8" x14ac:dyDescent="0.2">
      <c r="A592" s="445"/>
      <c r="B592" s="446"/>
      <c r="C592" s="462" t="s">
        <v>1060</v>
      </c>
      <c r="D592" s="463"/>
      <c r="E592" s="463"/>
      <c r="F592" s="463"/>
      <c r="G592" s="463"/>
      <c r="H592" s="464"/>
    </row>
    <row r="593" spans="1:8" x14ac:dyDescent="0.2">
      <c r="A593" s="447"/>
      <c r="B593" s="448"/>
      <c r="C593" s="230" t="s">
        <v>319</v>
      </c>
      <c r="D593" s="189">
        <f>290.96+26.25+51.25+35.24+134.1+2.64+4.92+32.6+5.1+7.01+8.12+10.13+33.34+45.53+7.95+44.73+5.11+5.69+3.8</f>
        <v>754.47</v>
      </c>
      <c r="E593" s="188"/>
      <c r="F593" s="188"/>
      <c r="G593" s="188"/>
      <c r="H593" s="190"/>
    </row>
    <row r="594" spans="1:8" x14ac:dyDescent="0.2">
      <c r="A594" s="443" t="str">
        <f>'PLANILHA ORÇAMENTARIA'!A126</f>
        <v>10.2.2</v>
      </c>
      <c r="B594" s="444"/>
      <c r="C594" s="467" t="str">
        <f>'PLANILHA ORÇAMENTARIA'!D126</f>
        <v>REVESTIMENTO CERÂMICO PARA PISO COM PLACAS TIPO ESMALTADA EXTRA DE DIMENSÕES 60X60 CM APLICADA EM AMBIENTES DE ÁREA MAIOR QUE 10 M2.</v>
      </c>
      <c r="D594" s="460"/>
      <c r="E594" s="460"/>
      <c r="F594" s="460"/>
      <c r="G594" s="460"/>
      <c r="H594" s="461"/>
    </row>
    <row r="595" spans="1:8" x14ac:dyDescent="0.2">
      <c r="A595" s="445"/>
      <c r="B595" s="446"/>
      <c r="C595" s="230" t="s">
        <v>210</v>
      </c>
      <c r="D595" s="188" t="str">
        <f>'PLANILHA ORÇAMENTARIA'!E126</f>
        <v>M2</v>
      </c>
      <c r="E595" s="188"/>
      <c r="F595" s="188"/>
      <c r="G595" s="188"/>
      <c r="H595" s="190"/>
    </row>
    <row r="596" spans="1:8" x14ac:dyDescent="0.2">
      <c r="A596" s="445"/>
      <c r="B596" s="446"/>
      <c r="C596" s="230" t="s">
        <v>212</v>
      </c>
      <c r="D596" s="189">
        <f>'PLANILHA ORÇAMENTARIA'!F126</f>
        <v>790.28</v>
      </c>
      <c r="E596" s="188"/>
      <c r="F596" s="188"/>
      <c r="G596" s="188"/>
      <c r="H596" s="190"/>
    </row>
    <row r="597" spans="1:8" x14ac:dyDescent="0.2">
      <c r="A597" s="445"/>
      <c r="B597" s="446"/>
      <c r="C597" s="462" t="s">
        <v>1061</v>
      </c>
      <c r="D597" s="463"/>
      <c r="E597" s="463"/>
      <c r="F597" s="463"/>
      <c r="G597" s="463"/>
      <c r="H597" s="464"/>
    </row>
    <row r="598" spans="1:8" x14ac:dyDescent="0.2">
      <c r="A598" s="445"/>
      <c r="B598" s="446"/>
      <c r="C598" s="462" t="s">
        <v>583</v>
      </c>
      <c r="D598" s="463"/>
      <c r="E598" s="463"/>
      <c r="F598" s="463"/>
      <c r="G598" s="463"/>
      <c r="H598" s="464"/>
    </row>
    <row r="599" spans="1:8" x14ac:dyDescent="0.2">
      <c r="A599" s="445"/>
      <c r="B599" s="446"/>
      <c r="C599" s="462" t="s">
        <v>584</v>
      </c>
      <c r="D599" s="463"/>
      <c r="E599" s="463"/>
      <c r="F599" s="463"/>
      <c r="G599" s="463"/>
      <c r="H599" s="464"/>
    </row>
    <row r="600" spans="1:8" x14ac:dyDescent="0.2">
      <c r="A600" s="445"/>
      <c r="B600" s="446"/>
      <c r="C600" s="462" t="s">
        <v>585</v>
      </c>
      <c r="D600" s="463"/>
      <c r="E600" s="463"/>
      <c r="F600" s="463"/>
      <c r="G600" s="463"/>
      <c r="H600" s="464"/>
    </row>
    <row r="601" spans="1:8" x14ac:dyDescent="0.2">
      <c r="A601" s="445"/>
      <c r="B601" s="446"/>
      <c r="C601" s="462" t="s">
        <v>586</v>
      </c>
      <c r="D601" s="463"/>
      <c r="E601" s="463"/>
      <c r="F601" s="463"/>
      <c r="G601" s="463"/>
      <c r="H601" s="464"/>
    </row>
    <row r="602" spans="1:8" x14ac:dyDescent="0.2">
      <c r="A602" s="445"/>
      <c r="B602" s="446"/>
      <c r="C602" s="462" t="s">
        <v>587</v>
      </c>
      <c r="D602" s="463"/>
      <c r="E602" s="463"/>
      <c r="F602" s="463"/>
      <c r="G602" s="463"/>
      <c r="H602" s="464"/>
    </row>
    <row r="603" spans="1:8" x14ac:dyDescent="0.2">
      <c r="A603" s="445"/>
      <c r="B603" s="446"/>
      <c r="C603" s="462" t="s">
        <v>588</v>
      </c>
      <c r="D603" s="463"/>
      <c r="E603" s="463"/>
      <c r="F603" s="463"/>
      <c r="G603" s="463"/>
      <c r="H603" s="464"/>
    </row>
    <row r="604" spans="1:8" x14ac:dyDescent="0.2">
      <c r="A604" s="445"/>
      <c r="B604" s="446"/>
      <c r="C604" s="462" t="s">
        <v>589</v>
      </c>
      <c r="D604" s="463"/>
      <c r="E604" s="463"/>
      <c r="F604" s="463"/>
      <c r="G604" s="463"/>
      <c r="H604" s="464"/>
    </row>
    <row r="605" spans="1:8" x14ac:dyDescent="0.2">
      <c r="A605" s="445"/>
      <c r="B605" s="446"/>
      <c r="C605" s="462" t="s">
        <v>590</v>
      </c>
      <c r="D605" s="463"/>
      <c r="E605" s="463"/>
      <c r="F605" s="463"/>
      <c r="G605" s="463"/>
      <c r="H605" s="464"/>
    </row>
    <row r="606" spans="1:8" x14ac:dyDescent="0.2">
      <c r="A606" s="445"/>
      <c r="B606" s="446"/>
      <c r="C606" s="462" t="s">
        <v>591</v>
      </c>
      <c r="D606" s="463"/>
      <c r="E606" s="463"/>
      <c r="F606" s="463"/>
      <c r="G606" s="463"/>
      <c r="H606" s="464"/>
    </row>
    <row r="607" spans="1:8" x14ac:dyDescent="0.2">
      <c r="A607" s="447"/>
      <c r="B607" s="448"/>
      <c r="C607" s="232" t="s">
        <v>319</v>
      </c>
      <c r="D607" s="237">
        <f>754.47+19.12+2.12+0.9+4.89+1.69+2.96+2.52+0.73+0.88</f>
        <v>790.28000000000009</v>
      </c>
      <c r="E607" s="234"/>
      <c r="F607" s="234"/>
      <c r="G607" s="234"/>
      <c r="H607" s="235"/>
    </row>
    <row r="608" spans="1:8" ht="12" customHeight="1" x14ac:dyDescent="0.2">
      <c r="A608" s="443" t="str">
        <f>'PLANILHA ORÇAMENTARIA'!A127</f>
        <v>10.2.3</v>
      </c>
      <c r="B608" s="457"/>
      <c r="C608" s="465" t="str">
        <f>'PLANILHA ORÇAMENTARIA'!D127</f>
        <v>SOLEIRA DE GRANITO CINZA ANDORINHA E = 2 CM</v>
      </c>
      <c r="D608" s="465"/>
      <c r="E608" s="465"/>
      <c r="F608" s="465"/>
      <c r="G608" s="465"/>
      <c r="H608" s="466"/>
    </row>
    <row r="609" spans="1:8" x14ac:dyDescent="0.2">
      <c r="A609" s="445"/>
      <c r="B609" s="458"/>
      <c r="C609" s="188" t="s">
        <v>210</v>
      </c>
      <c r="D609" s="188" t="str">
        <f>'PLANILHA ORÇAMENTARIA'!E127</f>
        <v>M2</v>
      </c>
      <c r="E609" s="188"/>
      <c r="F609" s="188"/>
      <c r="G609" s="188"/>
      <c r="H609" s="190"/>
    </row>
    <row r="610" spans="1:8" x14ac:dyDescent="0.2">
      <c r="A610" s="445"/>
      <c r="B610" s="458"/>
      <c r="C610" s="188" t="s">
        <v>212</v>
      </c>
      <c r="D610" s="189">
        <f>'PLANILHA ORÇAMENTARIA'!F127</f>
        <v>3.82</v>
      </c>
      <c r="E610" s="188"/>
      <c r="F610" s="188"/>
      <c r="G610" s="188"/>
      <c r="H610" s="190"/>
    </row>
    <row r="611" spans="1:8" x14ac:dyDescent="0.2">
      <c r="A611" s="445"/>
      <c r="B611" s="446"/>
      <c r="C611" s="462" t="s">
        <v>574</v>
      </c>
      <c r="D611" s="463"/>
      <c r="E611" s="463"/>
      <c r="F611" s="463"/>
      <c r="G611" s="463"/>
      <c r="H611" s="464"/>
    </row>
    <row r="612" spans="1:8" x14ac:dyDescent="0.2">
      <c r="A612" s="445"/>
      <c r="B612" s="446"/>
      <c r="C612" s="462" t="s">
        <v>575</v>
      </c>
      <c r="D612" s="463"/>
      <c r="E612" s="463"/>
      <c r="F612" s="463"/>
      <c r="G612" s="463"/>
      <c r="H612" s="464"/>
    </row>
    <row r="613" spans="1:8" x14ac:dyDescent="0.2">
      <c r="A613" s="445"/>
      <c r="B613" s="446"/>
      <c r="C613" s="462" t="s">
        <v>576</v>
      </c>
      <c r="D613" s="463"/>
      <c r="E613" s="463"/>
      <c r="F613" s="463"/>
      <c r="G613" s="463"/>
      <c r="H613" s="464"/>
    </row>
    <row r="614" spans="1:8" x14ac:dyDescent="0.2">
      <c r="A614" s="445"/>
      <c r="B614" s="446"/>
      <c r="C614" s="462" t="s">
        <v>577</v>
      </c>
      <c r="D614" s="463"/>
      <c r="E614" s="463"/>
      <c r="F614" s="463"/>
      <c r="G614" s="463"/>
      <c r="H614" s="464"/>
    </row>
    <row r="615" spans="1:8" x14ac:dyDescent="0.2">
      <c r="A615" s="445"/>
      <c r="B615" s="446"/>
      <c r="C615" s="462" t="s">
        <v>578</v>
      </c>
      <c r="D615" s="463"/>
      <c r="E615" s="463"/>
      <c r="F615" s="463"/>
      <c r="G615" s="463"/>
      <c r="H615" s="464"/>
    </row>
    <row r="616" spans="1:8" x14ac:dyDescent="0.2">
      <c r="A616" s="447"/>
      <c r="B616" s="448"/>
      <c r="C616" s="232" t="s">
        <v>319</v>
      </c>
      <c r="D616" s="237">
        <f>2.39+0.14+0.49+0.39+0.41</f>
        <v>3.8200000000000007</v>
      </c>
      <c r="E616" s="234"/>
      <c r="F616" s="234"/>
      <c r="G616" s="234"/>
      <c r="H616" s="235"/>
    </row>
    <row r="617" spans="1:8" ht="12" customHeight="1" x14ac:dyDescent="0.2">
      <c r="A617" s="443" t="str">
        <f>'PLANILHA ORÇAMENTARIA'!A128</f>
        <v>10.2.4</v>
      </c>
      <c r="B617" s="457"/>
      <c r="C617" s="460" t="str">
        <f>'PLANILHA ORÇAMENTARIA'!D128</f>
        <v>PISO PODOTÁTIL DE BORRACHA, ALERTA, ESP. 12MM, COLORIDA, INCLUSIVE FORNECIMENTO E INSTALAÇÃO</v>
      </c>
      <c r="D617" s="460"/>
      <c r="E617" s="460"/>
      <c r="F617" s="460"/>
      <c r="G617" s="460"/>
      <c r="H617" s="461"/>
    </row>
    <row r="618" spans="1:8" x14ac:dyDescent="0.2">
      <c r="A618" s="445"/>
      <c r="B618" s="458"/>
      <c r="C618" s="188" t="s">
        <v>210</v>
      </c>
      <c r="D618" s="188" t="str">
        <f>'PLANILHA ORÇAMENTARIA'!E128</f>
        <v>M2</v>
      </c>
      <c r="E618" s="188"/>
      <c r="F618" s="188"/>
      <c r="G618" s="188"/>
      <c r="H618" s="190"/>
    </row>
    <row r="619" spans="1:8" x14ac:dyDescent="0.2">
      <c r="A619" s="445"/>
      <c r="B619" s="458"/>
      <c r="C619" s="188" t="s">
        <v>212</v>
      </c>
      <c r="D619" s="189">
        <f>'PLANILHA ORÇAMENTARIA'!F128</f>
        <v>14.38</v>
      </c>
      <c r="E619" s="188"/>
      <c r="F619" s="188"/>
      <c r="G619" s="188"/>
      <c r="H619" s="190"/>
    </row>
    <row r="620" spans="1:8" x14ac:dyDescent="0.2">
      <c r="A620" s="447"/>
      <c r="B620" s="448"/>
      <c r="C620" s="440" t="s">
        <v>579</v>
      </c>
      <c r="D620" s="441"/>
      <c r="E620" s="441"/>
      <c r="F620" s="441"/>
      <c r="G620" s="441"/>
      <c r="H620" s="442"/>
    </row>
    <row r="621" spans="1:8" ht="12" customHeight="1" x14ac:dyDescent="0.2">
      <c r="A621" s="443" t="str">
        <f>'PLANILHA ORÇAMENTARIA'!A129 'PLANILHA ORÇAMENTARIA'!A129</f>
        <v>10.2.5</v>
      </c>
      <c r="B621" s="457"/>
      <c r="C621" s="460" t="str">
        <f>'PLANILHA ORÇAMENTARIA'!D129</f>
        <v>PISO PODOTÁTIL DE BORRACHA, DIRECIONAL, ESP. 12MM, COLORIDA, INCLUSIVE FORNECIMENTO E INSTALAÇÃO</v>
      </c>
      <c r="D621" s="460"/>
      <c r="E621" s="460"/>
      <c r="F621" s="460"/>
      <c r="G621" s="460"/>
      <c r="H621" s="461"/>
    </row>
    <row r="622" spans="1:8" x14ac:dyDescent="0.2">
      <c r="A622" s="445"/>
      <c r="B622" s="458"/>
      <c r="C622" s="188" t="s">
        <v>210</v>
      </c>
      <c r="D622" s="188" t="str">
        <f>'PLANILHA ORÇAMENTARIA'!E129</f>
        <v>M2</v>
      </c>
      <c r="E622" s="188"/>
      <c r="F622" s="188"/>
      <c r="G622" s="188"/>
      <c r="H622" s="190"/>
    </row>
    <row r="623" spans="1:8" x14ac:dyDescent="0.2">
      <c r="A623" s="445"/>
      <c r="B623" s="458"/>
      <c r="C623" s="188" t="s">
        <v>212</v>
      </c>
      <c r="D623" s="189">
        <f>'PLANILHA ORÇAMENTARIA'!F129</f>
        <v>15.44</v>
      </c>
      <c r="E623" s="188"/>
      <c r="F623" s="188"/>
      <c r="G623" s="188"/>
      <c r="H623" s="190"/>
    </row>
    <row r="624" spans="1:8" x14ac:dyDescent="0.2">
      <c r="A624" s="447"/>
      <c r="B624" s="448"/>
      <c r="C624" s="440" t="s">
        <v>580</v>
      </c>
      <c r="D624" s="441"/>
      <c r="E624" s="441"/>
      <c r="F624" s="441"/>
      <c r="G624" s="441"/>
      <c r="H624" s="442"/>
    </row>
    <row r="625" spans="1:8" ht="12" customHeight="1" x14ac:dyDescent="0.2">
      <c r="A625" s="490" t="str">
        <f>'PLANILHA ORÇAMENTARIA'!A130</f>
        <v>10.3</v>
      </c>
      <c r="B625" s="490"/>
      <c r="C625" s="489" t="str">
        <f>'PLANILHA ORÇAMENTARIA'!D130</f>
        <v>PAVIMENTAÇÃO EXTERNA</v>
      </c>
      <c r="D625" s="489"/>
      <c r="E625" s="489"/>
      <c r="F625" s="489"/>
      <c r="G625" s="489"/>
      <c r="H625" s="489"/>
    </row>
    <row r="626" spans="1:8" x14ac:dyDescent="0.2">
      <c r="A626" s="443" t="str">
        <f>'PLANILHA ORÇAMENTARIA'!A131</f>
        <v>10.3.1</v>
      </c>
      <c r="B626" s="457"/>
      <c r="C626" s="460" t="str">
        <f>'PLANILHA ORÇAMENTARIA'!D131</f>
        <v>PISO EM CONCRETO, PREPARADO EM OBRA COM BETONEIRA, FCK13,5MPA, SEM ARMAÇÃO, ACABAMENTO RÚSTICO,ESP.8CM,INCLUSIVEFORNECIMENTO, LANÇAMENTO, ADENSAMENTO, SARRAFEAMENTO, INCLUSIVE JUNTA DE DILATAÇÃO. (CALÇADA ENTORNO DA EDIFICAÇÃO).</v>
      </c>
      <c r="D626" s="460"/>
      <c r="E626" s="460"/>
      <c r="F626" s="460"/>
      <c r="G626" s="460"/>
      <c r="H626" s="461"/>
    </row>
    <row r="627" spans="1:8" x14ac:dyDescent="0.2">
      <c r="A627" s="445"/>
      <c r="B627" s="458"/>
      <c r="C627" s="188" t="s">
        <v>210</v>
      </c>
      <c r="D627" s="188" t="str">
        <f>'PLANILHA ORÇAMENTARIA'!E131</f>
        <v>M2</v>
      </c>
      <c r="E627" s="188"/>
      <c r="F627" s="188"/>
      <c r="G627" s="188"/>
      <c r="H627" s="190"/>
    </row>
    <row r="628" spans="1:8" x14ac:dyDescent="0.2">
      <c r="A628" s="445"/>
      <c r="B628" s="458"/>
      <c r="C628" s="188" t="s">
        <v>212</v>
      </c>
      <c r="D628" s="189">
        <f>'PLANILHA ORÇAMENTARIA'!F131</f>
        <v>106.28</v>
      </c>
      <c r="E628" s="188"/>
      <c r="F628" s="188"/>
      <c r="G628" s="188"/>
      <c r="H628" s="190"/>
    </row>
    <row r="629" spans="1:8" x14ac:dyDescent="0.2">
      <c r="A629" s="447"/>
      <c r="B629" s="448"/>
      <c r="C629" s="440" t="s">
        <v>594</v>
      </c>
      <c r="D629" s="441"/>
      <c r="E629" s="441"/>
      <c r="F629" s="441"/>
      <c r="G629" s="441"/>
      <c r="H629" s="442"/>
    </row>
    <row r="630" spans="1:8" ht="12" customHeight="1" x14ac:dyDescent="0.2">
      <c r="A630" s="443" t="s">
        <v>894</v>
      </c>
      <c r="B630" s="457"/>
      <c r="C630" s="460" t="str">
        <f>'PLANILHA ORÇAMENTARIA'!D132</f>
        <v>GRAMA SINTÉTICA EM POLIETILENO, COM ALTURA MINIMA DE 50MM (FORNECIMENTO E COLOCAÇÃO)</v>
      </c>
      <c r="D630" s="460"/>
      <c r="E630" s="460"/>
      <c r="F630" s="460"/>
      <c r="G630" s="460"/>
      <c r="H630" s="461"/>
    </row>
    <row r="631" spans="1:8" x14ac:dyDescent="0.2">
      <c r="A631" s="445"/>
      <c r="B631" s="458"/>
      <c r="C631" s="188" t="s">
        <v>210</v>
      </c>
      <c r="D631" s="188" t="str">
        <f>'PLANILHA ORÇAMENTARIA'!E132</f>
        <v>M2</v>
      </c>
      <c r="E631" s="188"/>
      <c r="F631" s="188"/>
      <c r="G631" s="188"/>
      <c r="H631" s="190"/>
    </row>
    <row r="632" spans="1:8" x14ac:dyDescent="0.2">
      <c r="A632" s="445"/>
      <c r="B632" s="458"/>
      <c r="C632" s="188" t="s">
        <v>212</v>
      </c>
      <c r="D632" s="189">
        <f>'PLANILHA ORÇAMENTARIA'!F132</f>
        <v>54.08</v>
      </c>
      <c r="E632" s="188"/>
      <c r="F632" s="188"/>
      <c r="G632" s="188"/>
      <c r="H632" s="190"/>
    </row>
    <row r="633" spans="1:8" x14ac:dyDescent="0.2">
      <c r="A633" s="447"/>
      <c r="B633" s="448"/>
      <c r="C633" s="440" t="s">
        <v>594</v>
      </c>
      <c r="D633" s="441"/>
      <c r="E633" s="441"/>
      <c r="F633" s="441"/>
      <c r="G633" s="441"/>
      <c r="H633" s="442"/>
    </row>
    <row r="634" spans="1:8" ht="12" customHeight="1" x14ac:dyDescent="0.2">
      <c r="A634" s="443" t="s">
        <v>895</v>
      </c>
      <c r="B634" s="457"/>
      <c r="C634" s="460" t="str">
        <f>'PLANILHA ORÇAMENTARIA'!D133</f>
        <v xml:space="preserve">PLANTIO DE FORRAÇÃO (GRAMA AMENDOIM) </v>
      </c>
      <c r="D634" s="460"/>
      <c r="E634" s="460"/>
      <c r="F634" s="460"/>
      <c r="G634" s="460"/>
      <c r="H634" s="461"/>
    </row>
    <row r="635" spans="1:8" x14ac:dyDescent="0.2">
      <c r="A635" s="445"/>
      <c r="B635" s="458"/>
      <c r="C635" s="188" t="s">
        <v>210</v>
      </c>
      <c r="D635" s="188" t="s">
        <v>196</v>
      </c>
      <c r="E635" s="188"/>
      <c r="F635" s="188"/>
      <c r="G635" s="188"/>
      <c r="H635" s="190"/>
    </row>
    <row r="636" spans="1:8" x14ac:dyDescent="0.2">
      <c r="A636" s="445"/>
      <c r="B636" s="458"/>
      <c r="C636" s="188" t="s">
        <v>212</v>
      </c>
      <c r="D636" s="189">
        <f>'PLANILHA ORÇAMENTARIA'!F133</f>
        <v>135.75</v>
      </c>
      <c r="E636" s="188"/>
      <c r="F636" s="188"/>
      <c r="G636" s="188"/>
      <c r="H636" s="190"/>
    </row>
    <row r="637" spans="1:8" x14ac:dyDescent="0.2">
      <c r="A637" s="447"/>
      <c r="B637" s="448"/>
      <c r="C637" s="440" t="s">
        <v>594</v>
      </c>
      <c r="D637" s="441"/>
      <c r="E637" s="441"/>
      <c r="F637" s="441"/>
      <c r="G637" s="441"/>
      <c r="H637" s="442"/>
    </row>
    <row r="638" spans="1:8" x14ac:dyDescent="0.2">
      <c r="A638" s="443" t="s">
        <v>896</v>
      </c>
      <c r="B638" s="457"/>
      <c r="C638" s="460" t="str">
        <f>'PLANILHA ORÇAMENTARIA'!D134</f>
        <v>PLANTIO DE GRAMA ESMERALDA EM PLACAS, INCLUSIVE TERRA VEGETAL E CONSERVAÇÃO POR 30 DIAS</v>
      </c>
      <c r="D638" s="460"/>
      <c r="E638" s="460"/>
      <c r="F638" s="460"/>
      <c r="G638" s="460"/>
      <c r="H638" s="461"/>
    </row>
    <row r="639" spans="1:8" x14ac:dyDescent="0.2">
      <c r="A639" s="445"/>
      <c r="B639" s="458"/>
      <c r="C639" s="188" t="s">
        <v>210</v>
      </c>
      <c r="D639" s="188" t="str">
        <f>'PLANILHA ORÇAMENTARIA'!E134</f>
        <v>M2</v>
      </c>
      <c r="E639" s="188"/>
      <c r="F639" s="188"/>
      <c r="G639" s="188"/>
      <c r="H639" s="190"/>
    </row>
    <row r="640" spans="1:8" x14ac:dyDescent="0.2">
      <c r="A640" s="445"/>
      <c r="B640" s="458"/>
      <c r="C640" s="188" t="s">
        <v>212</v>
      </c>
      <c r="D640" s="191">
        <f>'PLANILHA ORÇAMENTARIA'!F134</f>
        <v>87.8</v>
      </c>
      <c r="E640" s="188"/>
      <c r="F640" s="188"/>
      <c r="G640" s="188"/>
      <c r="H640" s="190"/>
    </row>
    <row r="641" spans="1:1023" x14ac:dyDescent="0.2">
      <c r="A641" s="447"/>
      <c r="B641" s="448"/>
      <c r="C641" s="440" t="s">
        <v>594</v>
      </c>
      <c r="D641" s="441"/>
      <c r="E641" s="441"/>
      <c r="F641" s="441"/>
      <c r="G641" s="441"/>
      <c r="H641" s="442"/>
    </row>
    <row r="642" spans="1:1023" ht="12" customHeight="1" x14ac:dyDescent="0.2">
      <c r="A642" s="443" t="s">
        <v>897</v>
      </c>
      <c r="B642" s="457"/>
      <c r="C642" s="460" t="str">
        <f>'PLANILHA ORÇAMENTARIA'!D135</f>
        <v>PISO PODOTÁTIL DE ALERTA EXTERNO EM PRÉ-MOLDADO - 5 MPA, DE CONCRETO ESP. 3CM, ASSENTADO COM ARGAMASSA (FORNECIMENTO E ASSENTAMENTO),</v>
      </c>
      <c r="D642" s="460"/>
      <c r="E642" s="460"/>
      <c r="F642" s="460"/>
      <c r="G642" s="460"/>
      <c r="H642" s="461"/>
    </row>
    <row r="643" spans="1:1023" x14ac:dyDescent="0.2">
      <c r="A643" s="445"/>
      <c r="B643" s="458"/>
      <c r="C643" s="188" t="s">
        <v>210</v>
      </c>
      <c r="D643" s="188" t="str">
        <f>'PLANILHA ORÇAMENTARIA'!E135</f>
        <v>M2</v>
      </c>
      <c r="E643" s="188"/>
      <c r="F643" s="188"/>
      <c r="G643" s="188"/>
      <c r="H643" s="190"/>
    </row>
    <row r="644" spans="1:1023" x14ac:dyDescent="0.2">
      <c r="A644" s="445"/>
      <c r="B644" s="458"/>
      <c r="C644" s="188" t="s">
        <v>212</v>
      </c>
      <c r="D644" s="189">
        <f>'PLANILHA ORÇAMENTARIA'!F135</f>
        <v>4.3099999999999996</v>
      </c>
      <c r="E644" s="188"/>
      <c r="F644" s="188"/>
      <c r="G644" s="188"/>
      <c r="H644" s="190"/>
    </row>
    <row r="645" spans="1:1023" x14ac:dyDescent="0.2">
      <c r="A645" s="447"/>
      <c r="B645" s="448"/>
      <c r="C645" s="462" t="s">
        <v>597</v>
      </c>
      <c r="D645" s="463"/>
      <c r="E645" s="463"/>
      <c r="F645" s="463"/>
      <c r="G645" s="463"/>
      <c r="H645" s="464"/>
    </row>
    <row r="646" spans="1:1023" ht="12" customHeight="1" x14ac:dyDescent="0.2">
      <c r="A646" s="443" t="s">
        <v>1058</v>
      </c>
      <c r="B646" s="457"/>
      <c r="C646" s="460" t="str">
        <f>'PLANILHA ORÇAMENTARIA'!D136</f>
        <v>PISO PODOTÁTIL DE DIRECIONAL EXTERNO EM PRÉ-MOLDADO - 5 MPA, DE CONCRETO ESP. 3CM, ASSENTADO COM ARGAMASSA (FORNECIMENTO E ASSENTAMENTO)</v>
      </c>
      <c r="D646" s="460"/>
      <c r="E646" s="460"/>
      <c r="F646" s="460"/>
      <c r="G646" s="460"/>
      <c r="H646" s="461"/>
    </row>
    <row r="647" spans="1:1023" x14ac:dyDescent="0.2">
      <c r="A647" s="445"/>
      <c r="B647" s="458"/>
      <c r="C647" s="188" t="s">
        <v>210</v>
      </c>
      <c r="D647" s="188" t="str">
        <f>'PLANILHA ORÇAMENTARIA'!E136</f>
        <v>M2</v>
      </c>
      <c r="E647" s="188"/>
      <c r="F647" s="188"/>
      <c r="G647" s="188"/>
      <c r="H647" s="190"/>
    </row>
    <row r="648" spans="1:1023" x14ac:dyDescent="0.2">
      <c r="A648" s="445"/>
      <c r="B648" s="458"/>
      <c r="C648" s="188" t="s">
        <v>212</v>
      </c>
      <c r="D648" s="189">
        <f>'PLANILHA ORÇAMENTARIA'!F136</f>
        <v>9.18</v>
      </c>
      <c r="E648" s="188"/>
      <c r="F648" s="188"/>
      <c r="G648" s="188"/>
      <c r="H648" s="190"/>
    </row>
    <row r="649" spans="1:1023" x14ac:dyDescent="0.2">
      <c r="A649" s="447"/>
      <c r="B649" s="448"/>
      <c r="C649" s="462" t="s">
        <v>598</v>
      </c>
      <c r="D649" s="463"/>
      <c r="E649" s="463"/>
      <c r="F649" s="463"/>
      <c r="G649" s="463"/>
      <c r="H649" s="464"/>
    </row>
    <row r="650" spans="1:1023" s="176" customFormat="1" ht="12" customHeight="1" x14ac:dyDescent="0.2">
      <c r="A650" s="468">
        <f>'PLANILHA ORÇAMENTARIA'!A138</f>
        <v>11</v>
      </c>
      <c r="B650" s="468"/>
      <c r="C650" s="469" t="str">
        <f>'PLANILHA ORÇAMENTARIA'!D138</f>
        <v xml:space="preserve">PINTURA </v>
      </c>
      <c r="D650" s="469"/>
      <c r="E650" s="469"/>
      <c r="F650" s="469"/>
      <c r="G650" s="469"/>
      <c r="H650" s="469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  <c r="AZ650" s="142"/>
      <c r="BA650" s="142"/>
      <c r="BB650" s="142"/>
      <c r="BC650" s="142"/>
      <c r="BD650" s="142"/>
      <c r="BE650" s="142"/>
      <c r="BF650" s="142"/>
      <c r="BG650" s="142"/>
      <c r="BH650" s="142"/>
      <c r="BI650" s="142"/>
      <c r="BJ650" s="142"/>
      <c r="BK650" s="142"/>
      <c r="BL650" s="142"/>
      <c r="BM650" s="142"/>
      <c r="BN650" s="142"/>
      <c r="BO650" s="142"/>
      <c r="BP650" s="142"/>
      <c r="BQ650" s="142"/>
      <c r="BR650" s="142"/>
      <c r="BS650" s="142"/>
      <c r="BT650" s="142"/>
      <c r="BU650" s="142"/>
      <c r="BV650" s="142"/>
      <c r="BW650" s="142"/>
      <c r="BX650" s="142"/>
      <c r="BY650" s="142"/>
      <c r="BZ650" s="142"/>
      <c r="CA650" s="142"/>
      <c r="CB650" s="142"/>
      <c r="CC650" s="142"/>
      <c r="CD650" s="142"/>
      <c r="CE650" s="142"/>
      <c r="CF650" s="142"/>
      <c r="CG650" s="142"/>
      <c r="CH650" s="142"/>
      <c r="CI650" s="142"/>
      <c r="CJ650" s="142"/>
      <c r="CK650" s="142"/>
      <c r="CL650" s="142"/>
      <c r="CM650" s="142"/>
      <c r="CN650" s="142"/>
      <c r="CO650" s="142"/>
      <c r="CP650" s="142"/>
      <c r="CQ650" s="142"/>
      <c r="CR650" s="142"/>
      <c r="CS650" s="142"/>
      <c r="CT650" s="142"/>
      <c r="CU650" s="142"/>
      <c r="CV650" s="142"/>
      <c r="CW650" s="142"/>
      <c r="CX650" s="142"/>
      <c r="CY650" s="142"/>
      <c r="CZ650" s="142"/>
      <c r="DA650" s="142"/>
      <c r="DB650" s="142"/>
      <c r="DC650" s="142"/>
      <c r="DD650" s="142"/>
      <c r="DE650" s="142"/>
      <c r="DF650" s="142"/>
      <c r="DG650" s="142"/>
      <c r="DH650" s="142"/>
      <c r="DI650" s="142"/>
      <c r="DJ650" s="142"/>
      <c r="DK650" s="142"/>
      <c r="DL650" s="142"/>
      <c r="DM650" s="142"/>
      <c r="DN650" s="142"/>
      <c r="DO650" s="142"/>
      <c r="DP650" s="142"/>
      <c r="DQ650" s="142"/>
      <c r="DR650" s="142"/>
      <c r="DS650" s="142"/>
      <c r="DT650" s="142"/>
      <c r="DU650" s="142"/>
      <c r="DV650" s="142"/>
      <c r="DW650" s="142"/>
      <c r="DX650" s="142"/>
      <c r="DY650" s="142"/>
      <c r="DZ650" s="142"/>
      <c r="EA650" s="142"/>
      <c r="EB650" s="142"/>
      <c r="EC650" s="142"/>
      <c r="ED650" s="142"/>
      <c r="EE650" s="142"/>
      <c r="EF650" s="142"/>
      <c r="EG650" s="142"/>
      <c r="EH650" s="142"/>
      <c r="EI650" s="142"/>
      <c r="EJ650" s="142"/>
      <c r="EK650" s="142"/>
      <c r="EL650" s="142"/>
      <c r="EM650" s="142"/>
      <c r="EN650" s="142"/>
      <c r="EO650" s="142"/>
      <c r="EP650" s="142"/>
      <c r="EQ650" s="142"/>
      <c r="ER650" s="142"/>
      <c r="ES650" s="142"/>
      <c r="ET650" s="142"/>
      <c r="EU650" s="142"/>
      <c r="EV650" s="142"/>
      <c r="EW650" s="142"/>
      <c r="EX650" s="142"/>
      <c r="EY650" s="142"/>
      <c r="EZ650" s="142"/>
      <c r="FA650" s="142"/>
      <c r="FB650" s="142"/>
      <c r="FC650" s="142"/>
      <c r="FD650" s="142"/>
      <c r="FE650" s="142"/>
      <c r="FF650" s="142"/>
      <c r="FG650" s="142"/>
      <c r="FH650" s="142"/>
      <c r="FI650" s="142"/>
      <c r="FJ650" s="142"/>
      <c r="FK650" s="142"/>
      <c r="FL650" s="142"/>
      <c r="FM650" s="142"/>
      <c r="FN650" s="142"/>
      <c r="FO650" s="142"/>
      <c r="FP650" s="142"/>
      <c r="FQ650" s="142"/>
      <c r="FR650" s="142"/>
      <c r="FS650" s="142"/>
      <c r="FT650" s="142"/>
      <c r="FU650" s="142"/>
      <c r="FV650" s="142"/>
      <c r="FW650" s="142"/>
      <c r="FX650" s="142"/>
      <c r="FY650" s="142"/>
      <c r="FZ650" s="142"/>
      <c r="GA650" s="142"/>
      <c r="GB650" s="142"/>
      <c r="GC650" s="142"/>
      <c r="GD650" s="142"/>
      <c r="GE650" s="142"/>
      <c r="GF650" s="142"/>
      <c r="GG650" s="142"/>
      <c r="GH650" s="142"/>
      <c r="GI650" s="142"/>
      <c r="GJ650" s="142"/>
      <c r="GK650" s="142"/>
      <c r="GL650" s="142"/>
      <c r="GM650" s="142"/>
      <c r="GN650" s="142"/>
      <c r="GO650" s="142"/>
      <c r="GP650" s="142"/>
      <c r="GQ650" s="142"/>
      <c r="GR650" s="142"/>
      <c r="GS650" s="142"/>
      <c r="GT650" s="142"/>
      <c r="GU650" s="142"/>
      <c r="GV650" s="142"/>
      <c r="GW650" s="142"/>
      <c r="GX650" s="142"/>
      <c r="GY650" s="142"/>
      <c r="GZ650" s="142"/>
      <c r="HA650" s="142"/>
      <c r="HB650" s="142"/>
      <c r="HC650" s="142"/>
      <c r="HD650" s="142"/>
      <c r="HE650" s="142"/>
      <c r="HF650" s="142"/>
      <c r="HG650" s="142"/>
      <c r="HH650" s="142"/>
      <c r="HI650" s="142"/>
      <c r="HJ650" s="142"/>
      <c r="HK650" s="142"/>
      <c r="HL650" s="142"/>
      <c r="HM650" s="142"/>
      <c r="HN650" s="142"/>
      <c r="HO650" s="142"/>
      <c r="HP650" s="142"/>
      <c r="HQ650" s="142"/>
      <c r="HR650" s="142"/>
      <c r="HS650" s="142"/>
      <c r="HT650" s="142"/>
      <c r="HU650" s="142"/>
      <c r="HV650" s="142"/>
      <c r="HW650" s="142"/>
      <c r="HX650" s="142"/>
      <c r="HY650" s="142"/>
      <c r="HZ650" s="142"/>
      <c r="IA650" s="142"/>
      <c r="IB650" s="142"/>
      <c r="IC650" s="142"/>
      <c r="ID650" s="142"/>
      <c r="IE650" s="142"/>
      <c r="IF650" s="142"/>
      <c r="IG650" s="142"/>
      <c r="IH650" s="142"/>
      <c r="II650" s="142"/>
      <c r="IJ650" s="142"/>
      <c r="IK650" s="142"/>
      <c r="IL650" s="142"/>
      <c r="IM650" s="142"/>
      <c r="IN650" s="142"/>
      <c r="IO650" s="142"/>
      <c r="IP650" s="142"/>
      <c r="IQ650" s="142"/>
      <c r="IR650" s="142"/>
      <c r="IS650" s="142"/>
      <c r="IT650" s="142"/>
      <c r="IU650" s="142"/>
      <c r="IV650" s="142"/>
      <c r="IW650" s="142"/>
      <c r="IX650" s="142"/>
      <c r="IY650" s="142"/>
      <c r="IZ650" s="142"/>
      <c r="JA650" s="142"/>
      <c r="JB650" s="142"/>
      <c r="JC650" s="142"/>
      <c r="JD650" s="142"/>
      <c r="JE650" s="142"/>
      <c r="JF650" s="142"/>
      <c r="JG650" s="142"/>
      <c r="JH650" s="142"/>
      <c r="JI650" s="142"/>
      <c r="JJ650" s="142"/>
      <c r="JK650" s="142"/>
      <c r="JL650" s="142"/>
      <c r="JM650" s="142"/>
      <c r="JN650" s="142"/>
      <c r="JO650" s="142"/>
      <c r="JP650" s="142"/>
      <c r="JQ650" s="142"/>
      <c r="JR650" s="142"/>
      <c r="JS650" s="142"/>
      <c r="JT650" s="142"/>
      <c r="JU650" s="142"/>
      <c r="JV650" s="142"/>
      <c r="JW650" s="142"/>
      <c r="JX650" s="142"/>
      <c r="JY650" s="142"/>
      <c r="JZ650" s="142"/>
      <c r="KA650" s="142"/>
      <c r="KB650" s="142"/>
      <c r="KC650" s="142"/>
      <c r="KD650" s="142"/>
      <c r="KE650" s="142"/>
      <c r="KF650" s="142"/>
      <c r="KG650" s="142"/>
      <c r="KH650" s="142"/>
      <c r="KI650" s="142"/>
      <c r="KJ650" s="142"/>
      <c r="KK650" s="142"/>
      <c r="KL650" s="142"/>
      <c r="KM650" s="142"/>
      <c r="KN650" s="142"/>
      <c r="KO650" s="142"/>
      <c r="KP650" s="142"/>
      <c r="KQ650" s="142"/>
      <c r="KR650" s="142"/>
      <c r="KS650" s="142"/>
      <c r="KT650" s="142"/>
      <c r="KU650" s="142"/>
      <c r="KV650" s="142"/>
      <c r="KW650" s="142"/>
      <c r="KX650" s="142"/>
      <c r="KY650" s="142"/>
      <c r="KZ650" s="142"/>
      <c r="LA650" s="142"/>
      <c r="LB650" s="142"/>
      <c r="LC650" s="142"/>
      <c r="LD650" s="142"/>
      <c r="LE650" s="142"/>
      <c r="LF650" s="142"/>
      <c r="LG650" s="142"/>
      <c r="LH650" s="142"/>
      <c r="LI650" s="142"/>
      <c r="LJ650" s="142"/>
      <c r="LK650" s="142"/>
      <c r="LL650" s="142"/>
      <c r="LM650" s="142"/>
      <c r="LN650" s="142"/>
      <c r="LO650" s="142"/>
      <c r="LP650" s="142"/>
      <c r="LQ650" s="142"/>
      <c r="LR650" s="142"/>
      <c r="LS650" s="142"/>
      <c r="LT650" s="142"/>
      <c r="LU650" s="142"/>
      <c r="LV650" s="142"/>
      <c r="LW650" s="142"/>
      <c r="LX650" s="142"/>
      <c r="LY650" s="142"/>
      <c r="LZ650" s="142"/>
      <c r="MA650" s="142"/>
      <c r="MB650" s="142"/>
      <c r="MC650" s="142"/>
      <c r="MD650" s="142"/>
      <c r="ME650" s="142"/>
      <c r="MF650" s="142"/>
      <c r="MG650" s="142"/>
      <c r="MH650" s="142"/>
      <c r="MI650" s="142"/>
      <c r="MJ650" s="142"/>
      <c r="MK650" s="142"/>
      <c r="ML650" s="142"/>
      <c r="MM650" s="142"/>
      <c r="MN650" s="142"/>
      <c r="MO650" s="142"/>
      <c r="MP650" s="142"/>
      <c r="MQ650" s="142"/>
      <c r="MR650" s="142"/>
      <c r="MS650" s="142"/>
      <c r="MT650" s="142"/>
      <c r="MU650" s="142"/>
      <c r="MV650" s="142"/>
      <c r="MW650" s="142"/>
      <c r="MX650" s="142"/>
      <c r="MY650" s="142"/>
      <c r="MZ650" s="142"/>
      <c r="NA650" s="142"/>
      <c r="NB650" s="142"/>
      <c r="NC650" s="142"/>
      <c r="ND650" s="142"/>
      <c r="NE650" s="142"/>
      <c r="NF650" s="142"/>
      <c r="NG650" s="142"/>
      <c r="NH650" s="142"/>
      <c r="NI650" s="142"/>
      <c r="NJ650" s="142"/>
      <c r="NK650" s="142"/>
      <c r="NL650" s="142"/>
      <c r="NM650" s="142"/>
      <c r="NN650" s="142"/>
      <c r="NO650" s="142"/>
      <c r="NP650" s="142"/>
      <c r="NQ650" s="142"/>
      <c r="NR650" s="142"/>
      <c r="NS650" s="142"/>
      <c r="NT650" s="142"/>
      <c r="NU650" s="142"/>
      <c r="NV650" s="142"/>
      <c r="NW650" s="142"/>
      <c r="NX650" s="142"/>
      <c r="NY650" s="142"/>
      <c r="NZ650" s="142"/>
      <c r="OA650" s="142"/>
      <c r="OB650" s="142"/>
      <c r="OC650" s="142"/>
      <c r="OD650" s="142"/>
      <c r="OE650" s="142"/>
      <c r="OF650" s="142"/>
      <c r="OG650" s="142"/>
      <c r="OH650" s="142"/>
      <c r="OI650" s="142"/>
      <c r="OJ650" s="142"/>
      <c r="OK650" s="142"/>
      <c r="OL650" s="142"/>
      <c r="OM650" s="142"/>
      <c r="ON650" s="142"/>
      <c r="OO650" s="142"/>
      <c r="OP650" s="142"/>
      <c r="OQ650" s="142"/>
      <c r="OR650" s="142"/>
      <c r="OS650" s="142"/>
      <c r="OT650" s="142"/>
      <c r="OU650" s="142"/>
      <c r="OV650" s="142"/>
      <c r="OW650" s="142"/>
      <c r="OX650" s="142"/>
      <c r="OY650" s="142"/>
      <c r="OZ650" s="142"/>
      <c r="PA650" s="142"/>
      <c r="PB650" s="142"/>
      <c r="PC650" s="142"/>
      <c r="PD650" s="142"/>
      <c r="PE650" s="142"/>
      <c r="PF650" s="142"/>
      <c r="PG650" s="142"/>
      <c r="PH650" s="142"/>
      <c r="PI650" s="142"/>
      <c r="PJ650" s="142"/>
      <c r="PK650" s="142"/>
      <c r="PL650" s="142"/>
      <c r="PM650" s="142"/>
      <c r="PN650" s="142"/>
      <c r="PO650" s="142"/>
      <c r="PP650" s="142"/>
      <c r="PQ650" s="142"/>
      <c r="PR650" s="142"/>
      <c r="PS650" s="142"/>
      <c r="PT650" s="142"/>
      <c r="PU650" s="142"/>
      <c r="PV650" s="142"/>
      <c r="PW650" s="142"/>
      <c r="PX650" s="142"/>
      <c r="PY650" s="142"/>
      <c r="PZ650" s="142"/>
      <c r="QA650" s="142"/>
      <c r="QB650" s="142"/>
      <c r="QC650" s="142"/>
      <c r="QD650" s="142"/>
      <c r="QE650" s="142"/>
      <c r="QF650" s="142"/>
      <c r="QG650" s="142"/>
      <c r="QH650" s="142"/>
      <c r="QI650" s="142"/>
      <c r="QJ650" s="142"/>
      <c r="QK650" s="142"/>
      <c r="QL650" s="142"/>
      <c r="QM650" s="142"/>
      <c r="QN650" s="142"/>
      <c r="QO650" s="142"/>
      <c r="QP650" s="142"/>
      <c r="QQ650" s="142"/>
      <c r="QR650" s="142"/>
      <c r="QS650" s="142"/>
      <c r="QT650" s="142"/>
      <c r="QU650" s="142"/>
      <c r="QV650" s="142"/>
      <c r="QW650" s="142"/>
      <c r="QX650" s="142"/>
      <c r="QY650" s="142"/>
      <c r="QZ650" s="142"/>
      <c r="RA650" s="142"/>
      <c r="RB650" s="142"/>
      <c r="RC650" s="142"/>
      <c r="RD650" s="142"/>
      <c r="RE650" s="142"/>
      <c r="RF650" s="142"/>
      <c r="RG650" s="142"/>
      <c r="RH650" s="142"/>
      <c r="RI650" s="142"/>
      <c r="RJ650" s="142"/>
      <c r="RK650" s="142"/>
      <c r="RL650" s="142"/>
      <c r="RM650" s="142"/>
      <c r="RN650" s="142"/>
      <c r="RO650" s="142"/>
      <c r="RP650" s="142"/>
      <c r="RQ650" s="142"/>
      <c r="RR650" s="142"/>
      <c r="RS650" s="142"/>
      <c r="RT650" s="142"/>
      <c r="RU650" s="142"/>
      <c r="RV650" s="142"/>
      <c r="RW650" s="142"/>
      <c r="RX650" s="142"/>
      <c r="RY650" s="142"/>
      <c r="RZ650" s="142"/>
      <c r="SA650" s="142"/>
      <c r="SB650" s="142"/>
      <c r="SC650" s="142"/>
      <c r="SD650" s="142"/>
      <c r="SE650" s="142"/>
      <c r="SF650" s="142"/>
      <c r="SG650" s="142"/>
      <c r="SH650" s="142"/>
      <c r="SI650" s="142"/>
      <c r="SJ650" s="142"/>
      <c r="SK650" s="142"/>
      <c r="SL650" s="142"/>
      <c r="SM650" s="142"/>
      <c r="SN650" s="142"/>
      <c r="SO650" s="142"/>
      <c r="SP650" s="142"/>
      <c r="SQ650" s="142"/>
      <c r="SR650" s="142"/>
      <c r="SS650" s="142"/>
      <c r="ST650" s="142"/>
      <c r="SU650" s="142"/>
      <c r="SV650" s="142"/>
      <c r="SW650" s="142"/>
      <c r="SX650" s="142"/>
      <c r="SY650" s="142"/>
      <c r="SZ650" s="142"/>
      <c r="TA650" s="142"/>
      <c r="TB650" s="142"/>
      <c r="TC650" s="142"/>
      <c r="TD650" s="142"/>
      <c r="TE650" s="142"/>
      <c r="TF650" s="142"/>
      <c r="TG650" s="142"/>
      <c r="TH650" s="142"/>
      <c r="TI650" s="142"/>
      <c r="TJ650" s="142"/>
      <c r="TK650" s="142"/>
      <c r="TL650" s="142"/>
      <c r="TM650" s="142"/>
      <c r="TN650" s="142"/>
      <c r="TO650" s="142"/>
      <c r="TP650" s="142"/>
      <c r="TQ650" s="142"/>
      <c r="TR650" s="142"/>
      <c r="TS650" s="142"/>
      <c r="TT650" s="142"/>
      <c r="TU650" s="142"/>
      <c r="TV650" s="142"/>
      <c r="TW650" s="142"/>
      <c r="TX650" s="142"/>
      <c r="TY650" s="142"/>
      <c r="TZ650" s="142"/>
      <c r="UA650" s="142"/>
      <c r="UB650" s="142"/>
      <c r="UC650" s="142"/>
      <c r="UD650" s="142"/>
      <c r="UE650" s="142"/>
      <c r="UF650" s="142"/>
      <c r="UG650" s="142"/>
      <c r="UH650" s="142"/>
      <c r="UI650" s="142"/>
      <c r="UJ650" s="142"/>
      <c r="UK650" s="142"/>
      <c r="UL650" s="142"/>
      <c r="UM650" s="142"/>
      <c r="UN650" s="142"/>
      <c r="UO650" s="142"/>
      <c r="UP650" s="142"/>
      <c r="UQ650" s="142"/>
      <c r="UR650" s="142"/>
      <c r="US650" s="142"/>
      <c r="UT650" s="142"/>
      <c r="UU650" s="142"/>
      <c r="UV650" s="142"/>
      <c r="UW650" s="142"/>
      <c r="UX650" s="142"/>
      <c r="UY650" s="142"/>
      <c r="UZ650" s="142"/>
      <c r="VA650" s="142"/>
      <c r="VB650" s="142"/>
      <c r="VC650" s="142"/>
      <c r="VD650" s="142"/>
      <c r="VE650" s="142"/>
      <c r="VF650" s="142"/>
      <c r="VG650" s="142"/>
      <c r="VH650" s="142"/>
      <c r="VI650" s="142"/>
      <c r="VJ650" s="142"/>
      <c r="VK650" s="142"/>
      <c r="VL650" s="142"/>
      <c r="VM650" s="142"/>
      <c r="VN650" s="142"/>
      <c r="VO650" s="142"/>
      <c r="VP650" s="142"/>
      <c r="VQ650" s="142"/>
      <c r="VR650" s="142"/>
      <c r="VS650" s="142"/>
      <c r="VT650" s="142"/>
      <c r="VU650" s="142"/>
      <c r="VV650" s="142"/>
      <c r="VW650" s="142"/>
      <c r="VX650" s="142"/>
      <c r="VY650" s="142"/>
      <c r="VZ650" s="142"/>
      <c r="WA650" s="142"/>
      <c r="WB650" s="142"/>
      <c r="WC650" s="142"/>
      <c r="WD650" s="142"/>
      <c r="WE650" s="142"/>
      <c r="WF650" s="142"/>
      <c r="WG650" s="142"/>
      <c r="WH650" s="142"/>
      <c r="WI650" s="142"/>
      <c r="WJ650" s="142"/>
      <c r="WK650" s="142"/>
      <c r="WL650" s="142"/>
      <c r="WM650" s="142"/>
      <c r="WN650" s="142"/>
      <c r="WO650" s="142"/>
      <c r="WP650" s="142"/>
      <c r="WQ650" s="142"/>
      <c r="WR650" s="142"/>
      <c r="WS650" s="142"/>
      <c r="WT650" s="142"/>
      <c r="WU650" s="142"/>
      <c r="WV650" s="142"/>
      <c r="WW650" s="142"/>
      <c r="WX650" s="142"/>
      <c r="WY650" s="142"/>
      <c r="WZ650" s="142"/>
      <c r="XA650" s="142"/>
      <c r="XB650" s="142"/>
      <c r="XC650" s="142"/>
      <c r="XD650" s="142"/>
      <c r="XE650" s="142"/>
      <c r="XF650" s="142"/>
      <c r="XG650" s="142"/>
      <c r="XH650" s="142"/>
      <c r="XI650" s="142"/>
      <c r="XJ650" s="142"/>
      <c r="XK650" s="142"/>
      <c r="XL650" s="142"/>
      <c r="XM650" s="142"/>
      <c r="XN650" s="142"/>
      <c r="XO650" s="142"/>
      <c r="XP650" s="142"/>
      <c r="XQ650" s="142"/>
      <c r="XR650" s="142"/>
      <c r="XS650" s="142"/>
      <c r="XT650" s="142"/>
      <c r="XU650" s="142"/>
      <c r="XV650" s="142"/>
      <c r="XW650" s="142"/>
      <c r="XX650" s="142"/>
      <c r="XY650" s="142"/>
      <c r="XZ650" s="142"/>
      <c r="YA650" s="142"/>
      <c r="YB650" s="142"/>
      <c r="YC650" s="142"/>
      <c r="YD650" s="142"/>
      <c r="YE650" s="142"/>
      <c r="YF650" s="142"/>
      <c r="YG650" s="142"/>
      <c r="YH650" s="142"/>
      <c r="YI650" s="142"/>
      <c r="YJ650" s="142"/>
      <c r="YK650" s="142"/>
      <c r="YL650" s="142"/>
      <c r="YM650" s="142"/>
      <c r="YN650" s="142"/>
      <c r="YO650" s="142"/>
      <c r="YP650" s="142"/>
      <c r="YQ650" s="142"/>
      <c r="YR650" s="142"/>
      <c r="YS650" s="142"/>
      <c r="YT650" s="142"/>
      <c r="YU650" s="142"/>
      <c r="YV650" s="142"/>
      <c r="YW650" s="142"/>
      <c r="YX650" s="142"/>
      <c r="YY650" s="142"/>
      <c r="YZ650" s="142"/>
      <c r="ZA650" s="142"/>
      <c r="ZB650" s="142"/>
      <c r="ZC650" s="142"/>
      <c r="ZD650" s="142"/>
      <c r="ZE650" s="142"/>
      <c r="ZF650" s="142"/>
      <c r="ZG650" s="142"/>
      <c r="ZH650" s="142"/>
      <c r="ZI650" s="142"/>
      <c r="ZJ650" s="142"/>
      <c r="ZK650" s="142"/>
      <c r="ZL650" s="142"/>
      <c r="ZM650" s="142"/>
      <c r="ZN650" s="142"/>
      <c r="ZO650" s="142"/>
      <c r="ZP650" s="142"/>
      <c r="ZQ650" s="142"/>
      <c r="ZR650" s="142"/>
      <c r="ZS650" s="142"/>
      <c r="ZT650" s="142"/>
      <c r="ZU650" s="142"/>
      <c r="ZV650" s="142"/>
      <c r="ZW650" s="142"/>
      <c r="ZX650" s="142"/>
      <c r="ZY650" s="142"/>
      <c r="ZZ650" s="142"/>
      <c r="AAA650" s="142"/>
      <c r="AAB650" s="142"/>
      <c r="AAC650" s="142"/>
      <c r="AAD650" s="142"/>
      <c r="AAE650" s="142"/>
      <c r="AAF650" s="142"/>
      <c r="AAG650" s="142"/>
      <c r="AAH650" s="142"/>
      <c r="AAI650" s="142"/>
      <c r="AAJ650" s="142"/>
      <c r="AAK650" s="142"/>
      <c r="AAL650" s="142"/>
      <c r="AAM650" s="142"/>
      <c r="AAN650" s="142"/>
      <c r="AAO650" s="142"/>
      <c r="AAP650" s="142"/>
      <c r="AAQ650" s="142"/>
      <c r="AAR650" s="142"/>
      <c r="AAS650" s="142"/>
      <c r="AAT650" s="142"/>
      <c r="AAU650" s="142"/>
      <c r="AAV650" s="142"/>
      <c r="AAW650" s="142"/>
      <c r="AAX650" s="142"/>
      <c r="AAY650" s="142"/>
      <c r="AAZ650" s="142"/>
      <c r="ABA650" s="142"/>
      <c r="ABB650" s="142"/>
      <c r="ABC650" s="142"/>
      <c r="ABD650" s="142"/>
      <c r="ABE650" s="142"/>
      <c r="ABF650" s="142"/>
      <c r="ABG650" s="142"/>
      <c r="ABH650" s="142"/>
      <c r="ABI650" s="142"/>
      <c r="ABJ650" s="142"/>
      <c r="ABK650" s="142"/>
      <c r="ABL650" s="142"/>
      <c r="ABM650" s="142"/>
      <c r="ABN650" s="142"/>
      <c r="ABO650" s="142"/>
      <c r="ABP650" s="142"/>
      <c r="ABQ650" s="142"/>
      <c r="ABR650" s="142"/>
      <c r="ABS650" s="142"/>
      <c r="ABT650" s="142"/>
      <c r="ABU650" s="142"/>
      <c r="ABV650" s="142"/>
      <c r="ABW650" s="142"/>
      <c r="ABX650" s="142"/>
      <c r="ABY650" s="142"/>
      <c r="ABZ650" s="142"/>
      <c r="ACA650" s="142"/>
      <c r="ACB650" s="142"/>
      <c r="ACC650" s="142"/>
      <c r="ACD650" s="142"/>
      <c r="ACE650" s="142"/>
      <c r="ACF650" s="142"/>
      <c r="ACG650" s="142"/>
      <c r="ACH650" s="142"/>
      <c r="ACI650" s="142"/>
      <c r="ACJ650" s="142"/>
      <c r="ACK650" s="142"/>
      <c r="ACL650" s="142"/>
      <c r="ACM650" s="142"/>
      <c r="ACN650" s="142"/>
      <c r="ACO650" s="142"/>
      <c r="ACP650" s="142"/>
      <c r="ACQ650" s="142"/>
      <c r="ACR650" s="142"/>
      <c r="ACS650" s="142"/>
      <c r="ACT650" s="142"/>
      <c r="ACU650" s="142"/>
      <c r="ACV650" s="142"/>
      <c r="ACW650" s="142"/>
      <c r="ACX650" s="142"/>
      <c r="ACY650" s="142"/>
      <c r="ACZ650" s="142"/>
      <c r="ADA650" s="142"/>
      <c r="ADB650" s="142"/>
      <c r="ADC650" s="142"/>
      <c r="ADD650" s="142"/>
      <c r="ADE650" s="142"/>
      <c r="ADF650" s="142"/>
      <c r="ADG650" s="142"/>
      <c r="ADH650" s="142"/>
      <c r="ADI650" s="142"/>
      <c r="ADJ650" s="142"/>
      <c r="ADK650" s="142"/>
      <c r="ADL650" s="142"/>
      <c r="ADM650" s="142"/>
      <c r="ADN650" s="142"/>
      <c r="ADO650" s="142"/>
      <c r="ADP650" s="142"/>
      <c r="ADQ650" s="142"/>
      <c r="ADR650" s="142"/>
      <c r="ADS650" s="142"/>
      <c r="ADT650" s="142"/>
      <c r="ADU650" s="142"/>
      <c r="ADV650" s="142"/>
      <c r="ADW650" s="142"/>
      <c r="ADX650" s="142"/>
      <c r="ADY650" s="142"/>
      <c r="ADZ650" s="142"/>
      <c r="AEA650" s="142"/>
      <c r="AEB650" s="142"/>
      <c r="AEC650" s="142"/>
      <c r="AED650" s="142"/>
      <c r="AEE650" s="142"/>
      <c r="AEF650" s="142"/>
      <c r="AEG650" s="142"/>
      <c r="AEH650" s="142"/>
      <c r="AEI650" s="142"/>
      <c r="AEJ650" s="142"/>
      <c r="AEK650" s="142"/>
      <c r="AEL650" s="142"/>
      <c r="AEM650" s="142"/>
      <c r="AEN650" s="142"/>
      <c r="AEO650" s="142"/>
      <c r="AEP650" s="142"/>
      <c r="AEQ650" s="142"/>
      <c r="AER650" s="142"/>
      <c r="AES650" s="142"/>
      <c r="AET650" s="142"/>
      <c r="AEU650" s="142"/>
      <c r="AEV650" s="142"/>
      <c r="AEW650" s="142"/>
      <c r="AEX650" s="142"/>
      <c r="AEY650" s="142"/>
      <c r="AEZ650" s="142"/>
      <c r="AFA650" s="142"/>
      <c r="AFB650" s="142"/>
      <c r="AFC650" s="142"/>
      <c r="AFD650" s="142"/>
      <c r="AFE650" s="142"/>
      <c r="AFF650" s="142"/>
      <c r="AFG650" s="142"/>
      <c r="AFH650" s="142"/>
      <c r="AFI650" s="142"/>
      <c r="AFJ650" s="142"/>
      <c r="AFK650" s="142"/>
      <c r="AFL650" s="142"/>
      <c r="AFM650" s="142"/>
      <c r="AFN650" s="142"/>
      <c r="AFO650" s="142"/>
      <c r="AFP650" s="142"/>
      <c r="AFQ650" s="142"/>
      <c r="AFR650" s="142"/>
      <c r="AFS650" s="142"/>
      <c r="AFT650" s="142"/>
      <c r="AFU650" s="142"/>
      <c r="AFV650" s="142"/>
      <c r="AFW650" s="142"/>
      <c r="AFX650" s="142"/>
      <c r="AFY650" s="142"/>
      <c r="AFZ650" s="142"/>
      <c r="AGA650" s="142"/>
      <c r="AGB650" s="142"/>
      <c r="AGC650" s="142"/>
      <c r="AGD650" s="142"/>
      <c r="AGE650" s="142"/>
      <c r="AGF650" s="142"/>
      <c r="AGG650" s="142"/>
      <c r="AGH650" s="142"/>
      <c r="AGI650" s="142"/>
      <c r="AGJ650" s="142"/>
      <c r="AGK650" s="142"/>
      <c r="AGL650" s="142"/>
      <c r="AGM650" s="142"/>
      <c r="AGN650" s="142"/>
      <c r="AGO650" s="142"/>
      <c r="AGP650" s="142"/>
      <c r="AGQ650" s="142"/>
      <c r="AGR650" s="142"/>
      <c r="AGS650" s="142"/>
      <c r="AGT650" s="142"/>
      <c r="AGU650" s="142"/>
      <c r="AGV650" s="142"/>
      <c r="AGW650" s="142"/>
      <c r="AGX650" s="142"/>
      <c r="AGY650" s="142"/>
      <c r="AGZ650" s="142"/>
      <c r="AHA650" s="142"/>
      <c r="AHB650" s="142"/>
      <c r="AHC650" s="142"/>
      <c r="AHD650" s="142"/>
      <c r="AHE650" s="142"/>
      <c r="AHF650" s="142"/>
      <c r="AHG650" s="142"/>
      <c r="AHH650" s="142"/>
      <c r="AHI650" s="142"/>
      <c r="AHJ650" s="142"/>
      <c r="AHK650" s="142"/>
      <c r="AHL650" s="142"/>
      <c r="AHM650" s="142"/>
      <c r="AHN650" s="142"/>
      <c r="AHO650" s="142"/>
      <c r="AHP650" s="142"/>
      <c r="AHQ650" s="142"/>
      <c r="AHR650" s="142"/>
      <c r="AHS650" s="142"/>
      <c r="AHT650" s="142"/>
      <c r="AHU650" s="142"/>
      <c r="AHV650" s="142"/>
      <c r="AHW650" s="142"/>
      <c r="AHX650" s="142"/>
      <c r="AHY650" s="142"/>
      <c r="AHZ650" s="142"/>
      <c r="AIA650" s="142"/>
      <c r="AIB650" s="142"/>
      <c r="AIC650" s="142"/>
      <c r="AID650" s="142"/>
      <c r="AIE650" s="142"/>
      <c r="AIF650" s="142"/>
      <c r="AIG650" s="142"/>
      <c r="AIH650" s="142"/>
      <c r="AII650" s="142"/>
      <c r="AIJ650" s="142"/>
      <c r="AIK650" s="142"/>
      <c r="AIL650" s="142"/>
      <c r="AIM650" s="142"/>
      <c r="AIN650" s="142"/>
      <c r="AIO650" s="142"/>
      <c r="AIP650" s="142"/>
      <c r="AIQ650" s="142"/>
      <c r="AIR650" s="142"/>
      <c r="AIS650" s="142"/>
      <c r="AIT650" s="142"/>
      <c r="AIU650" s="142"/>
      <c r="AIV650" s="142"/>
      <c r="AIW650" s="142"/>
      <c r="AIX650" s="142"/>
      <c r="AIY650" s="142"/>
      <c r="AIZ650" s="142"/>
      <c r="AJA650" s="142"/>
      <c r="AJB650" s="142"/>
      <c r="AJC650" s="142"/>
      <c r="AJD650" s="142"/>
      <c r="AJE650" s="142"/>
      <c r="AJF650" s="142"/>
      <c r="AJG650" s="142"/>
      <c r="AJH650" s="142"/>
      <c r="AJI650" s="142"/>
      <c r="AJJ650" s="142"/>
      <c r="AJK650" s="142"/>
      <c r="AJL650" s="142"/>
      <c r="AJM650" s="142"/>
      <c r="AJN650" s="142"/>
      <c r="AJO650" s="142"/>
      <c r="AJP650" s="142"/>
      <c r="AJQ650" s="142"/>
      <c r="AJR650" s="142"/>
      <c r="AJS650" s="142"/>
      <c r="AJT650" s="142"/>
      <c r="AJU650" s="142"/>
      <c r="AJV650" s="142"/>
      <c r="AJW650" s="142"/>
      <c r="AJX650" s="142"/>
      <c r="AJY650" s="142"/>
      <c r="AJZ650" s="142"/>
      <c r="AKA650" s="142"/>
      <c r="AKB650" s="142"/>
      <c r="AKC650" s="142"/>
      <c r="AKD650" s="142"/>
      <c r="AKE650" s="142"/>
      <c r="AKF650" s="142"/>
      <c r="AKG650" s="142"/>
      <c r="AKH650" s="142"/>
      <c r="AKI650" s="142"/>
      <c r="AKJ650" s="142"/>
      <c r="AKK650" s="142"/>
      <c r="AKL650" s="142"/>
      <c r="AKM650" s="142"/>
      <c r="AKN650" s="142"/>
      <c r="AKO650" s="142"/>
      <c r="AKP650" s="142"/>
      <c r="AKQ650" s="142"/>
      <c r="AKR650" s="142"/>
      <c r="AKS650" s="142"/>
      <c r="AKT650" s="142"/>
      <c r="AKU650" s="142"/>
      <c r="AKV650" s="142"/>
      <c r="AKW650" s="142"/>
      <c r="AKX650" s="142"/>
      <c r="AKY650" s="142"/>
      <c r="AKZ650" s="142"/>
      <c r="ALA650" s="142"/>
      <c r="ALB650" s="142"/>
      <c r="ALC650" s="142"/>
      <c r="ALD650" s="142"/>
      <c r="ALE650" s="142"/>
      <c r="ALF650" s="142"/>
      <c r="ALG650" s="142"/>
      <c r="ALH650" s="142"/>
      <c r="ALI650" s="142"/>
      <c r="ALJ650" s="142"/>
      <c r="ALK650" s="142"/>
      <c r="ALL650" s="142"/>
      <c r="ALM650" s="142"/>
      <c r="ALN650" s="142"/>
      <c r="ALO650" s="142"/>
      <c r="ALP650" s="142"/>
      <c r="ALQ650" s="142"/>
      <c r="ALR650" s="142"/>
      <c r="ALS650" s="142"/>
      <c r="ALT650" s="142"/>
      <c r="ALU650" s="142"/>
      <c r="ALV650" s="142"/>
      <c r="ALW650" s="142"/>
      <c r="ALX650" s="142"/>
      <c r="ALY650" s="142"/>
      <c r="ALZ650" s="142"/>
      <c r="AMA650" s="142"/>
      <c r="AMB650" s="142"/>
      <c r="AMC650" s="142"/>
      <c r="AMD650" s="142"/>
      <c r="AME650" s="142"/>
      <c r="AMF650" s="142"/>
      <c r="AMG650" s="142"/>
      <c r="AMH650" s="142"/>
      <c r="AMI650" s="142"/>
    </row>
    <row r="651" spans="1:1023" x14ac:dyDescent="0.2">
      <c r="A651" s="443" t="str">
        <f>'PLANILHA ORÇAMENTARIA'!A139</f>
        <v>11.1</v>
      </c>
      <c r="B651" s="457"/>
      <c r="C651" s="460" t="str">
        <f>'PLANILHA ORÇAMENTARIA'!D139</f>
        <v>LIXAMENTO MANUAL EM PAREDE E TETO PARA REMOÇÃO DE TINTA</v>
      </c>
      <c r="D651" s="460"/>
      <c r="E651" s="460"/>
      <c r="F651" s="460"/>
      <c r="G651" s="460"/>
      <c r="H651" s="461"/>
    </row>
    <row r="652" spans="1:1023" x14ac:dyDescent="0.2">
      <c r="A652" s="445"/>
      <c r="B652" s="458"/>
      <c r="C652" s="188" t="s">
        <v>210</v>
      </c>
      <c r="D652" s="188" t="str">
        <f>'PLANILHA ORÇAMENTARIA'!E139</f>
        <v>M2</v>
      </c>
      <c r="E652" s="188"/>
      <c r="F652" s="188"/>
      <c r="G652" s="188"/>
      <c r="H652" s="190"/>
    </row>
    <row r="653" spans="1:1023" x14ac:dyDescent="0.2">
      <c r="A653" s="445"/>
      <c r="B653" s="458"/>
      <c r="C653" s="188" t="s">
        <v>212</v>
      </c>
      <c r="D653" s="189">
        <f>'PLANILHA ORÇAMENTARIA'!F139</f>
        <v>2545.6999999999998</v>
      </c>
      <c r="E653" s="188"/>
      <c r="F653" s="188"/>
      <c r="G653" s="188"/>
      <c r="H653" s="190"/>
    </row>
    <row r="654" spans="1:1023" x14ac:dyDescent="0.2">
      <c r="A654" s="445"/>
      <c r="B654" s="446"/>
      <c r="C654" s="462" t="s">
        <v>599</v>
      </c>
      <c r="D654" s="463"/>
      <c r="E654" s="463"/>
      <c r="F654" s="463"/>
      <c r="G654" s="463"/>
      <c r="H654" s="464"/>
    </row>
    <row r="655" spans="1:1023" x14ac:dyDescent="0.2">
      <c r="A655" s="445"/>
      <c r="B655" s="446"/>
      <c r="C655" s="462" t="s">
        <v>627</v>
      </c>
      <c r="D655" s="463"/>
      <c r="E655" s="463"/>
      <c r="F655" s="463"/>
      <c r="G655" s="463"/>
      <c r="H655" s="464"/>
    </row>
    <row r="656" spans="1:1023" x14ac:dyDescent="0.2">
      <c r="A656" s="445"/>
      <c r="B656" s="446"/>
      <c r="C656" s="462" t="s">
        <v>613</v>
      </c>
      <c r="D656" s="463"/>
      <c r="E656" s="463"/>
      <c r="F656" s="463"/>
      <c r="G656" s="463"/>
      <c r="H656" s="464"/>
    </row>
    <row r="657" spans="1:8" x14ac:dyDescent="0.2">
      <c r="A657" s="445"/>
      <c r="B657" s="446"/>
      <c r="C657" s="462" t="s">
        <v>601</v>
      </c>
      <c r="D657" s="463"/>
      <c r="E657" s="463"/>
      <c r="F657" s="463"/>
      <c r="G657" s="463"/>
      <c r="H657" s="464"/>
    </row>
    <row r="658" spans="1:8" x14ac:dyDescent="0.2">
      <c r="A658" s="445"/>
      <c r="B658" s="446"/>
      <c r="C658" s="462" t="s">
        <v>604</v>
      </c>
      <c r="D658" s="463"/>
      <c r="E658" s="463"/>
      <c r="F658" s="463"/>
      <c r="G658" s="463"/>
      <c r="H658" s="464"/>
    </row>
    <row r="659" spans="1:8" x14ac:dyDescent="0.2">
      <c r="A659" s="445"/>
      <c r="B659" s="446"/>
      <c r="C659" s="462" t="s">
        <v>603</v>
      </c>
      <c r="D659" s="463"/>
      <c r="E659" s="463"/>
      <c r="F659" s="463"/>
      <c r="G659" s="463"/>
      <c r="H659" s="464"/>
    </row>
    <row r="660" spans="1:8" x14ac:dyDescent="0.2">
      <c r="A660" s="445"/>
      <c r="B660" s="446"/>
      <c r="C660" s="488" t="s">
        <v>602</v>
      </c>
      <c r="D660" s="463"/>
      <c r="E660" s="463"/>
      <c r="F660" s="463"/>
      <c r="G660" s="463"/>
      <c r="H660" s="464"/>
    </row>
    <row r="661" spans="1:8" x14ac:dyDescent="0.2">
      <c r="A661" s="445"/>
      <c r="B661" s="446"/>
      <c r="C661" s="462" t="s">
        <v>605</v>
      </c>
      <c r="D661" s="463"/>
      <c r="E661" s="463"/>
      <c r="F661" s="463"/>
      <c r="G661" s="463"/>
      <c r="H661" s="464"/>
    </row>
    <row r="662" spans="1:8" x14ac:dyDescent="0.2">
      <c r="A662" s="445"/>
      <c r="B662" s="446"/>
      <c r="C662" s="462" t="s">
        <v>1053</v>
      </c>
      <c r="D662" s="463"/>
      <c r="E662" s="463"/>
      <c r="F662" s="463"/>
      <c r="G662" s="463"/>
      <c r="H662" s="464"/>
    </row>
    <row r="663" spans="1:8" x14ac:dyDescent="0.2">
      <c r="A663" s="445"/>
      <c r="B663" s="446"/>
      <c r="C663" s="462" t="s">
        <v>606</v>
      </c>
      <c r="D663" s="463"/>
      <c r="E663" s="463"/>
      <c r="F663" s="463"/>
      <c r="G663" s="463"/>
      <c r="H663" s="464"/>
    </row>
    <row r="664" spans="1:8" x14ac:dyDescent="0.2">
      <c r="A664" s="445"/>
      <c r="B664" s="446"/>
      <c r="C664" s="462" t="s">
        <v>607</v>
      </c>
      <c r="D664" s="463"/>
      <c r="E664" s="463"/>
      <c r="F664" s="463"/>
      <c r="G664" s="463"/>
      <c r="H664" s="464"/>
    </row>
    <row r="665" spans="1:8" x14ac:dyDescent="0.2">
      <c r="A665" s="445"/>
      <c r="B665" s="446"/>
      <c r="C665" s="462" t="s">
        <v>608</v>
      </c>
      <c r="D665" s="463"/>
      <c r="E665" s="463"/>
      <c r="F665" s="463"/>
      <c r="G665" s="463"/>
      <c r="H665" s="464"/>
    </row>
    <row r="666" spans="1:8" x14ac:dyDescent="0.2">
      <c r="A666" s="445"/>
      <c r="B666" s="446"/>
      <c r="C666" s="462" t="s">
        <v>609</v>
      </c>
      <c r="D666" s="463"/>
      <c r="E666" s="463"/>
      <c r="F666" s="463"/>
      <c r="G666" s="463"/>
      <c r="H666" s="464"/>
    </row>
    <row r="667" spans="1:8" x14ac:dyDescent="0.2">
      <c r="A667" s="445"/>
      <c r="B667" s="446"/>
      <c r="C667" s="462" t="s">
        <v>610</v>
      </c>
      <c r="D667" s="463"/>
      <c r="E667" s="463"/>
      <c r="F667" s="463"/>
      <c r="G667" s="463"/>
      <c r="H667" s="464"/>
    </row>
    <row r="668" spans="1:8" x14ac:dyDescent="0.2">
      <c r="A668" s="445"/>
      <c r="B668" s="446"/>
      <c r="C668" s="462" t="s">
        <v>600</v>
      </c>
      <c r="D668" s="463"/>
      <c r="E668" s="463"/>
      <c r="F668" s="463"/>
      <c r="G668" s="463"/>
      <c r="H668" s="464"/>
    </row>
    <row r="669" spans="1:8" x14ac:dyDescent="0.2">
      <c r="A669" s="445"/>
      <c r="B669" s="446"/>
      <c r="C669" s="462" t="s">
        <v>611</v>
      </c>
      <c r="D669" s="463"/>
      <c r="E669" s="463"/>
      <c r="F669" s="463"/>
      <c r="G669" s="463"/>
      <c r="H669" s="464"/>
    </row>
    <row r="670" spans="1:8" x14ac:dyDescent="0.2">
      <c r="A670" s="445"/>
      <c r="B670" s="446"/>
      <c r="C670" s="462" t="s">
        <v>612</v>
      </c>
      <c r="D670" s="463"/>
      <c r="E670" s="463"/>
      <c r="F670" s="463"/>
      <c r="G670" s="463"/>
      <c r="H670" s="464"/>
    </row>
    <row r="671" spans="1:8" x14ac:dyDescent="0.2">
      <c r="A671" s="445"/>
      <c r="B671" s="446"/>
      <c r="C671" s="462" t="s">
        <v>614</v>
      </c>
      <c r="D671" s="463"/>
      <c r="E671" s="463"/>
      <c r="F671" s="463"/>
      <c r="G671" s="463"/>
      <c r="H671" s="464"/>
    </row>
    <row r="672" spans="1:8" x14ac:dyDescent="0.2">
      <c r="A672" s="445"/>
      <c r="B672" s="446"/>
      <c r="C672" s="462" t="s">
        <v>615</v>
      </c>
      <c r="D672" s="463"/>
      <c r="E672" s="463"/>
      <c r="F672" s="463"/>
      <c r="G672" s="463"/>
      <c r="H672" s="464"/>
    </row>
    <row r="673" spans="1:8" x14ac:dyDescent="0.2">
      <c r="A673" s="445"/>
      <c r="B673" s="446"/>
      <c r="C673" s="462" t="s">
        <v>616</v>
      </c>
      <c r="D673" s="463"/>
      <c r="E673" s="463"/>
      <c r="F673" s="463"/>
      <c r="G673" s="463"/>
      <c r="H673" s="464"/>
    </row>
    <row r="674" spans="1:8" x14ac:dyDescent="0.2">
      <c r="A674" s="445"/>
      <c r="B674" s="446"/>
      <c r="C674" s="462" t="s">
        <v>617</v>
      </c>
      <c r="D674" s="463"/>
      <c r="E674" s="463"/>
      <c r="F674" s="463"/>
      <c r="G674" s="463"/>
      <c r="H674" s="464"/>
    </row>
    <row r="675" spans="1:8" x14ac:dyDescent="0.2">
      <c r="A675" s="445"/>
      <c r="B675" s="446"/>
      <c r="C675" s="462" t="s">
        <v>618</v>
      </c>
      <c r="D675" s="463"/>
      <c r="E675" s="463"/>
      <c r="F675" s="463"/>
      <c r="G675" s="463"/>
      <c r="H675" s="464"/>
    </row>
    <row r="676" spans="1:8" x14ac:dyDescent="0.2">
      <c r="A676" s="445"/>
      <c r="B676" s="446"/>
      <c r="C676" s="462" t="s">
        <v>619</v>
      </c>
      <c r="D676" s="463"/>
      <c r="E676" s="463"/>
      <c r="F676" s="463"/>
      <c r="G676" s="463"/>
      <c r="H676" s="464"/>
    </row>
    <row r="677" spans="1:8" x14ac:dyDescent="0.2">
      <c r="A677" s="445"/>
      <c r="B677" s="446"/>
      <c r="C677" s="462" t="s">
        <v>620</v>
      </c>
      <c r="D677" s="463"/>
      <c r="E677" s="463"/>
      <c r="F677" s="463"/>
      <c r="G677" s="463"/>
      <c r="H677" s="464"/>
    </row>
    <row r="678" spans="1:8" x14ac:dyDescent="0.2">
      <c r="A678" s="445"/>
      <c r="B678" s="446"/>
      <c r="C678" s="462" t="s">
        <v>621</v>
      </c>
      <c r="D678" s="463"/>
      <c r="E678" s="463"/>
      <c r="F678" s="463"/>
      <c r="G678" s="463"/>
      <c r="H678" s="464"/>
    </row>
    <row r="679" spans="1:8" x14ac:dyDescent="0.2">
      <c r="A679" s="445"/>
      <c r="B679" s="446"/>
      <c r="C679" s="462" t="s">
        <v>623</v>
      </c>
      <c r="D679" s="463"/>
      <c r="E679" s="463"/>
      <c r="F679" s="463"/>
      <c r="G679" s="463"/>
      <c r="H679" s="464"/>
    </row>
    <row r="680" spans="1:8" x14ac:dyDescent="0.2">
      <c r="A680" s="445"/>
      <c r="B680" s="446"/>
      <c r="C680" s="462" t="s">
        <v>622</v>
      </c>
      <c r="D680" s="463"/>
      <c r="E680" s="463"/>
      <c r="F680" s="463"/>
      <c r="G680" s="463"/>
      <c r="H680" s="464"/>
    </row>
    <row r="681" spans="1:8" x14ac:dyDescent="0.2">
      <c r="A681" s="445"/>
      <c r="B681" s="446"/>
      <c r="C681" s="462" t="s">
        <v>624</v>
      </c>
      <c r="D681" s="463"/>
      <c r="E681" s="463"/>
      <c r="F681" s="463"/>
      <c r="G681" s="463"/>
      <c r="H681" s="464"/>
    </row>
    <row r="682" spans="1:8" x14ac:dyDescent="0.2">
      <c r="A682" s="445"/>
      <c r="B682" s="446"/>
      <c r="C682" s="462" t="s">
        <v>625</v>
      </c>
      <c r="D682" s="463"/>
      <c r="E682" s="463"/>
      <c r="F682" s="463"/>
      <c r="G682" s="463"/>
      <c r="H682" s="464"/>
    </row>
    <row r="683" spans="1:8" x14ac:dyDescent="0.2">
      <c r="A683" s="445"/>
      <c r="B683" s="446"/>
      <c r="C683" s="462" t="s">
        <v>626</v>
      </c>
      <c r="D683" s="463"/>
      <c r="E683" s="463"/>
      <c r="F683" s="463"/>
      <c r="G683" s="463"/>
      <c r="H683" s="464"/>
    </row>
    <row r="684" spans="1:8" x14ac:dyDescent="0.2">
      <c r="A684" s="445"/>
      <c r="B684" s="446"/>
      <c r="C684" s="230" t="s">
        <v>319</v>
      </c>
      <c r="D684" s="189">
        <f>(769.74+554.63+61.48+27.63+65.87+48.14+85.48+73.46+50.61+53.89+218.88+174.22+192.52+51.65+42.81+74.69)</f>
        <v>2545.6999999999998</v>
      </c>
      <c r="E684" s="188"/>
      <c r="F684" s="188"/>
      <c r="G684" s="188"/>
      <c r="H684" s="190"/>
    </row>
    <row r="685" spans="1:8" x14ac:dyDescent="0.2">
      <c r="A685" s="443" t="str">
        <f>'PLANILHA ORÇAMENTARIA'!A140</f>
        <v>11.2</v>
      </c>
      <c r="B685" s="457"/>
      <c r="C685" s="467" t="str">
        <f>'PLANILHA ORÇAMENTARIA'!D140</f>
        <v>APLICAÇÃO E LIXAMENTO DE MASSA LÁTEX EM PAREDES, DUAS DEMÃOS</v>
      </c>
      <c r="D685" s="460"/>
      <c r="E685" s="460"/>
      <c r="F685" s="460"/>
      <c r="G685" s="460"/>
      <c r="H685" s="461"/>
    </row>
    <row r="686" spans="1:8" x14ac:dyDescent="0.2">
      <c r="A686" s="445"/>
      <c r="B686" s="458"/>
      <c r="C686" s="230" t="s">
        <v>210</v>
      </c>
      <c r="D686" s="188" t="str">
        <f>'PLANILHA ORÇAMENTARIA'!E140</f>
        <v>M2</v>
      </c>
      <c r="E686" s="188"/>
      <c r="F686" s="188"/>
      <c r="G686" s="188"/>
      <c r="H686" s="190"/>
    </row>
    <row r="687" spans="1:8" ht="12" customHeight="1" x14ac:dyDescent="0.2">
      <c r="A687" s="445"/>
      <c r="B687" s="458"/>
      <c r="C687" s="230" t="s">
        <v>212</v>
      </c>
      <c r="D687" s="189">
        <f>'PLANILHA ORÇAMENTARIA'!F140</f>
        <v>1174.2</v>
      </c>
      <c r="E687" s="188"/>
      <c r="F687" s="188"/>
      <c r="G687" s="188"/>
      <c r="H687" s="190"/>
    </row>
    <row r="688" spans="1:8" ht="12" customHeight="1" x14ac:dyDescent="0.2">
      <c r="A688" s="445"/>
      <c r="B688" s="458"/>
      <c r="C688" s="462" t="s">
        <v>613</v>
      </c>
      <c r="D688" s="463"/>
      <c r="E688" s="463"/>
      <c r="F688" s="463"/>
      <c r="G688" s="463"/>
      <c r="H688" s="464"/>
    </row>
    <row r="689" spans="1:8" ht="12" customHeight="1" x14ac:dyDescent="0.2">
      <c r="A689" s="445"/>
      <c r="B689" s="458"/>
      <c r="C689" s="462" t="s">
        <v>601</v>
      </c>
      <c r="D689" s="463"/>
      <c r="E689" s="463"/>
      <c r="F689" s="463"/>
      <c r="G689" s="463"/>
      <c r="H689" s="464"/>
    </row>
    <row r="690" spans="1:8" ht="12" customHeight="1" x14ac:dyDescent="0.2">
      <c r="A690" s="445"/>
      <c r="B690" s="458"/>
      <c r="C690" s="462" t="s">
        <v>604</v>
      </c>
      <c r="D690" s="463"/>
      <c r="E690" s="463"/>
      <c r="F690" s="463"/>
      <c r="G690" s="463"/>
      <c r="H690" s="464"/>
    </row>
    <row r="691" spans="1:8" ht="12" customHeight="1" x14ac:dyDescent="0.2">
      <c r="A691" s="445"/>
      <c r="B691" s="458"/>
      <c r="C691" s="462" t="s">
        <v>603</v>
      </c>
      <c r="D691" s="463"/>
      <c r="E691" s="463"/>
      <c r="F691" s="463"/>
      <c r="G691" s="463"/>
      <c r="H691" s="464"/>
    </row>
    <row r="692" spans="1:8" ht="12" customHeight="1" x14ac:dyDescent="0.2">
      <c r="A692" s="445"/>
      <c r="B692" s="458"/>
      <c r="C692" s="488" t="s">
        <v>602</v>
      </c>
      <c r="D692" s="463"/>
      <c r="E692" s="463"/>
      <c r="F692" s="463"/>
      <c r="G692" s="463"/>
      <c r="H692" s="464"/>
    </row>
    <row r="693" spans="1:8" ht="12" customHeight="1" x14ac:dyDescent="0.2">
      <c r="A693" s="445"/>
      <c r="B693" s="458"/>
      <c r="C693" s="462" t="s">
        <v>605</v>
      </c>
      <c r="D693" s="463"/>
      <c r="E693" s="463"/>
      <c r="F693" s="463"/>
      <c r="G693" s="463"/>
      <c r="H693" s="464"/>
    </row>
    <row r="694" spans="1:8" ht="12" customHeight="1" x14ac:dyDescent="0.2">
      <c r="A694" s="445"/>
      <c r="B694" s="458"/>
      <c r="C694" s="462" t="s">
        <v>606</v>
      </c>
      <c r="D694" s="463"/>
      <c r="E694" s="463"/>
      <c r="F694" s="463"/>
      <c r="G694" s="463"/>
      <c r="H694" s="464"/>
    </row>
    <row r="695" spans="1:8" ht="12" customHeight="1" x14ac:dyDescent="0.2">
      <c r="A695" s="445"/>
      <c r="B695" s="458"/>
      <c r="C695" s="462" t="s">
        <v>607</v>
      </c>
      <c r="D695" s="463"/>
      <c r="E695" s="463"/>
      <c r="F695" s="463"/>
      <c r="G695" s="463"/>
      <c r="H695" s="464"/>
    </row>
    <row r="696" spans="1:8" ht="12" customHeight="1" x14ac:dyDescent="0.2">
      <c r="A696" s="445"/>
      <c r="B696" s="458"/>
      <c r="C696" s="462" t="s">
        <v>608</v>
      </c>
      <c r="D696" s="463"/>
      <c r="E696" s="463"/>
      <c r="F696" s="463"/>
      <c r="G696" s="463"/>
      <c r="H696" s="464"/>
    </row>
    <row r="697" spans="1:8" ht="12" customHeight="1" x14ac:dyDescent="0.2">
      <c r="A697" s="445"/>
      <c r="B697" s="458"/>
      <c r="C697" s="462" t="s">
        <v>609</v>
      </c>
      <c r="D697" s="463"/>
      <c r="E697" s="463"/>
      <c r="F697" s="463"/>
      <c r="G697" s="463"/>
      <c r="H697" s="464"/>
    </row>
    <row r="698" spans="1:8" x14ac:dyDescent="0.2">
      <c r="A698" s="445"/>
      <c r="B698" s="458"/>
      <c r="C698" s="462" t="s">
        <v>610</v>
      </c>
      <c r="D698" s="463"/>
      <c r="E698" s="463"/>
      <c r="F698" s="463"/>
      <c r="G698" s="463"/>
      <c r="H698" s="464"/>
    </row>
    <row r="699" spans="1:8" x14ac:dyDescent="0.2">
      <c r="A699" s="445"/>
      <c r="B699" s="458"/>
      <c r="C699" s="462" t="s">
        <v>600</v>
      </c>
      <c r="D699" s="463"/>
      <c r="E699" s="463"/>
      <c r="F699" s="463"/>
      <c r="G699" s="463"/>
      <c r="H699" s="464"/>
    </row>
    <row r="700" spans="1:8" x14ac:dyDescent="0.2">
      <c r="A700" s="445"/>
      <c r="B700" s="458"/>
      <c r="C700" s="462" t="s">
        <v>611</v>
      </c>
      <c r="D700" s="463"/>
      <c r="E700" s="463"/>
      <c r="F700" s="463"/>
      <c r="G700" s="463"/>
      <c r="H700" s="464"/>
    </row>
    <row r="701" spans="1:8" ht="12" customHeight="1" x14ac:dyDescent="0.2">
      <c r="A701" s="445"/>
      <c r="B701" s="458"/>
      <c r="C701" s="462" t="s">
        <v>612</v>
      </c>
      <c r="D701" s="463"/>
      <c r="E701" s="463"/>
      <c r="F701" s="463"/>
      <c r="G701" s="463"/>
      <c r="H701" s="464"/>
    </row>
    <row r="702" spans="1:8" x14ac:dyDescent="0.2">
      <c r="A702" s="445"/>
      <c r="B702" s="458"/>
      <c r="C702" s="462" t="s">
        <v>614</v>
      </c>
      <c r="D702" s="463"/>
      <c r="E702" s="463"/>
      <c r="F702" s="463"/>
      <c r="G702" s="463"/>
      <c r="H702" s="464"/>
    </row>
    <row r="703" spans="1:8" x14ac:dyDescent="0.2">
      <c r="A703" s="445"/>
      <c r="B703" s="458"/>
      <c r="C703" s="462" t="s">
        <v>615</v>
      </c>
      <c r="D703" s="463"/>
      <c r="E703" s="463"/>
      <c r="F703" s="463"/>
      <c r="G703" s="463"/>
      <c r="H703" s="464"/>
    </row>
    <row r="704" spans="1:8" x14ac:dyDescent="0.2">
      <c r="A704" s="445"/>
      <c r="B704" s="458"/>
      <c r="C704" s="462" t="s">
        <v>616</v>
      </c>
      <c r="D704" s="463"/>
      <c r="E704" s="463"/>
      <c r="F704" s="463"/>
      <c r="G704" s="463"/>
      <c r="H704" s="464"/>
    </row>
    <row r="705" spans="1:8" ht="12" customHeight="1" x14ac:dyDescent="0.2">
      <c r="A705" s="445"/>
      <c r="B705" s="458"/>
      <c r="C705" s="462" t="s">
        <v>617</v>
      </c>
      <c r="D705" s="463"/>
      <c r="E705" s="463"/>
      <c r="F705" s="463"/>
      <c r="G705" s="463"/>
      <c r="H705" s="464"/>
    </row>
    <row r="706" spans="1:8" x14ac:dyDescent="0.2">
      <c r="A706" s="445"/>
      <c r="B706" s="458"/>
      <c r="C706" s="462" t="s">
        <v>618</v>
      </c>
      <c r="D706" s="463"/>
      <c r="E706" s="463"/>
      <c r="F706" s="463"/>
      <c r="G706" s="463"/>
      <c r="H706" s="464"/>
    </row>
    <row r="707" spans="1:8" x14ac:dyDescent="0.2">
      <c r="A707" s="447"/>
      <c r="B707" s="459"/>
      <c r="C707" s="232" t="s">
        <v>319</v>
      </c>
      <c r="D707" s="233">
        <f>554.63+61.48+27.63+48.14+85.48+73.46+50.61+53.89+218.88</f>
        <v>1174.2</v>
      </c>
      <c r="E707" s="234"/>
      <c r="F707" s="234"/>
      <c r="G707" s="234"/>
      <c r="H707" s="235"/>
    </row>
    <row r="708" spans="1:8" x14ac:dyDescent="0.2">
      <c r="A708" s="443" t="str">
        <f>'PLANILHA ORÇAMENTARIA'!A141</f>
        <v>11.3</v>
      </c>
      <c r="B708" s="457"/>
      <c r="C708" s="467" t="str">
        <f>'PLANILHA ORÇAMENTARIA'!D141</f>
        <v>APLICAÇÃO E LIXAMENTO DE MASSA LÁTEX EM TETO, DUAS DEMÃOS</v>
      </c>
      <c r="D708" s="460"/>
      <c r="E708" s="460"/>
      <c r="F708" s="460"/>
      <c r="G708" s="460"/>
      <c r="H708" s="461"/>
    </row>
    <row r="709" spans="1:8" x14ac:dyDescent="0.2">
      <c r="A709" s="445"/>
      <c r="B709" s="458"/>
      <c r="C709" s="230" t="s">
        <v>210</v>
      </c>
      <c r="D709" s="188" t="str">
        <f>'PLANILHA ORÇAMENTARIA'!E141</f>
        <v>M2</v>
      </c>
      <c r="E709" s="188"/>
      <c r="F709" s="188"/>
      <c r="G709" s="188"/>
      <c r="H709" s="190"/>
    </row>
    <row r="710" spans="1:8" x14ac:dyDescent="0.2">
      <c r="A710" s="445"/>
      <c r="B710" s="458"/>
      <c r="C710" s="230" t="s">
        <v>212</v>
      </c>
      <c r="D710" s="189">
        <f>'PLANILHA ORÇAMENTARIA'!F141</f>
        <v>769.74</v>
      </c>
      <c r="E710" s="188"/>
      <c r="F710" s="188"/>
      <c r="G710" s="188"/>
      <c r="H710" s="190"/>
    </row>
    <row r="711" spans="1:8" ht="12" customHeight="1" x14ac:dyDescent="0.2">
      <c r="A711" s="445"/>
      <c r="B711" s="458"/>
      <c r="C711" s="462" t="s">
        <v>599</v>
      </c>
      <c r="D711" s="463"/>
      <c r="E711" s="463"/>
      <c r="F711" s="463"/>
      <c r="G711" s="463"/>
      <c r="H711" s="464"/>
    </row>
    <row r="712" spans="1:8" x14ac:dyDescent="0.2">
      <c r="A712" s="447"/>
      <c r="B712" s="459"/>
      <c r="C712" s="440" t="s">
        <v>627</v>
      </c>
      <c r="D712" s="441"/>
      <c r="E712" s="441"/>
      <c r="F712" s="441"/>
      <c r="G712" s="441"/>
      <c r="H712" s="442"/>
    </row>
    <row r="713" spans="1:8" s="179" customFormat="1" x14ac:dyDescent="0.2">
      <c r="A713" s="443" t="str">
        <f>'PLANILHA ORÇAMENTARIA'!A142</f>
        <v>11.4</v>
      </c>
      <c r="B713" s="457"/>
      <c r="C713" s="467" t="str">
        <f>'PLANILHA ORÇAMENTARIA'!D142</f>
        <v>PINTURA ESMALTE EM SUPERFÍCIE DE CONCRETO/ALVENARIA, DUAS (3) DEMÃOS, EXCLUSIVE SELADOR ACRÍLICO E MASSA ACRÍLICA/CORRIDA (PVA)</v>
      </c>
      <c r="D713" s="460"/>
      <c r="E713" s="460"/>
      <c r="F713" s="460"/>
      <c r="G713" s="460"/>
      <c r="H713" s="461"/>
    </row>
    <row r="714" spans="1:8" s="179" customFormat="1" x14ac:dyDescent="0.2">
      <c r="A714" s="445"/>
      <c r="B714" s="458"/>
      <c r="C714" s="230" t="s">
        <v>210</v>
      </c>
      <c r="D714" s="188" t="str">
        <f>'PLANILHA ORÇAMENTARIA'!E142</f>
        <v>M2</v>
      </c>
      <c r="E714" s="188"/>
      <c r="F714" s="188"/>
      <c r="G714" s="188"/>
      <c r="H714" s="190"/>
    </row>
    <row r="715" spans="1:8" s="179" customFormat="1" x14ac:dyDescent="0.2">
      <c r="A715" s="445"/>
      <c r="B715" s="458"/>
      <c r="C715" s="230" t="s">
        <v>212</v>
      </c>
      <c r="D715" s="189">
        <f>'PLANILHA ORÇAMENTARIA'!F142</f>
        <v>736.94</v>
      </c>
      <c r="E715" s="188"/>
      <c r="F715" s="188"/>
      <c r="G715" s="188"/>
      <c r="H715" s="190"/>
    </row>
    <row r="716" spans="1:8" s="179" customFormat="1" x14ac:dyDescent="0.2">
      <c r="A716" s="445"/>
      <c r="B716" s="446"/>
      <c r="C716" s="462" t="s">
        <v>628</v>
      </c>
      <c r="D716" s="463"/>
      <c r="E716" s="463"/>
      <c r="F716" s="463"/>
      <c r="G716" s="463"/>
      <c r="H716" s="464"/>
    </row>
    <row r="717" spans="1:8" s="179" customFormat="1" x14ac:dyDescent="0.2">
      <c r="A717" s="445"/>
      <c r="B717" s="446"/>
      <c r="C717" s="462" t="s">
        <v>629</v>
      </c>
      <c r="D717" s="463"/>
      <c r="E717" s="463"/>
      <c r="F717" s="463"/>
      <c r="G717" s="463"/>
      <c r="H717" s="464"/>
    </row>
    <row r="718" spans="1:8" s="179" customFormat="1" x14ac:dyDescent="0.2">
      <c r="A718" s="445"/>
      <c r="B718" s="446"/>
      <c r="C718" s="462" t="s">
        <v>630</v>
      </c>
      <c r="D718" s="463"/>
      <c r="E718" s="463"/>
      <c r="F718" s="463"/>
      <c r="G718" s="463"/>
      <c r="H718" s="464"/>
    </row>
    <row r="719" spans="1:8" s="179" customFormat="1" x14ac:dyDescent="0.2">
      <c r="A719" s="445"/>
      <c r="B719" s="446"/>
      <c r="C719" s="462" t="s">
        <v>631</v>
      </c>
      <c r="D719" s="463"/>
      <c r="E719" s="463"/>
      <c r="F719" s="463"/>
      <c r="G719" s="463"/>
      <c r="H719" s="464"/>
    </row>
    <row r="720" spans="1:8" s="179" customFormat="1" x14ac:dyDescent="0.2">
      <c r="A720" s="445"/>
      <c r="B720" s="446"/>
      <c r="C720" s="462" t="s">
        <v>632</v>
      </c>
      <c r="D720" s="463"/>
      <c r="E720" s="463"/>
      <c r="F720" s="463"/>
      <c r="G720" s="463"/>
      <c r="H720" s="464"/>
    </row>
    <row r="721" spans="1:8" s="179" customFormat="1" x14ac:dyDescent="0.2">
      <c r="A721" s="445"/>
      <c r="B721" s="446"/>
      <c r="C721" s="462" t="s">
        <v>633</v>
      </c>
      <c r="D721" s="463"/>
      <c r="E721" s="463"/>
      <c r="F721" s="463"/>
      <c r="G721" s="463"/>
      <c r="H721" s="464"/>
    </row>
    <row r="722" spans="1:8" s="179" customFormat="1" x14ac:dyDescent="0.2">
      <c r="A722" s="445"/>
      <c r="B722" s="446"/>
      <c r="C722" s="462" t="s">
        <v>614</v>
      </c>
      <c r="D722" s="463"/>
      <c r="E722" s="463"/>
      <c r="F722" s="463"/>
      <c r="G722" s="463"/>
      <c r="H722" s="464"/>
    </row>
    <row r="723" spans="1:8" s="179" customFormat="1" x14ac:dyDescent="0.2">
      <c r="A723" s="445"/>
      <c r="B723" s="446"/>
      <c r="C723" s="462" t="s">
        <v>615</v>
      </c>
      <c r="D723" s="463"/>
      <c r="E723" s="463"/>
      <c r="F723" s="463"/>
      <c r="G723" s="463"/>
      <c r="H723" s="464"/>
    </row>
    <row r="724" spans="1:8" s="179" customFormat="1" x14ac:dyDescent="0.2">
      <c r="A724" s="445"/>
      <c r="B724" s="446"/>
      <c r="C724" s="462" t="s">
        <v>634</v>
      </c>
      <c r="D724" s="463"/>
      <c r="E724" s="463"/>
      <c r="F724" s="463"/>
      <c r="G724" s="463"/>
      <c r="H724" s="464"/>
    </row>
    <row r="725" spans="1:8" s="179" customFormat="1" x14ac:dyDescent="0.2">
      <c r="A725" s="445"/>
      <c r="B725" s="446"/>
      <c r="C725" s="462" t="s">
        <v>635</v>
      </c>
      <c r="D725" s="463"/>
      <c r="E725" s="463"/>
      <c r="F725" s="463"/>
      <c r="G725" s="463"/>
      <c r="H725" s="464"/>
    </row>
    <row r="726" spans="1:8" s="179" customFormat="1" ht="14.25" customHeight="1" x14ac:dyDescent="0.2">
      <c r="A726" s="445"/>
      <c r="B726" s="446"/>
      <c r="C726" s="462" t="s">
        <v>636</v>
      </c>
      <c r="D726" s="463"/>
      <c r="E726" s="463"/>
      <c r="F726" s="463"/>
      <c r="G726" s="463"/>
      <c r="H726" s="464"/>
    </row>
    <row r="727" spans="1:8" s="179" customFormat="1" ht="12" customHeight="1" x14ac:dyDescent="0.2">
      <c r="A727" s="447"/>
      <c r="B727" s="448"/>
      <c r="C727" s="232" t="s">
        <v>319</v>
      </c>
      <c r="D727" s="237">
        <f>463.23+32.89+14.4+26.06+45.28+38.82+116.26</f>
        <v>736.93999999999994</v>
      </c>
      <c r="E727" s="234"/>
      <c r="F727" s="234"/>
      <c r="G727" s="234"/>
      <c r="H727" s="235"/>
    </row>
    <row r="728" spans="1:8" x14ac:dyDescent="0.2">
      <c r="A728" s="443" t="str">
        <f>'PLANILHA ORÇAMENTARIA'!A143</f>
        <v>11.5</v>
      </c>
      <c r="B728" s="457"/>
      <c r="C728" s="467" t="str">
        <f>'PLANILHA ORÇAMENTARIA'!D143</f>
        <v>PINTURA ACRÍLICA EM PAREDE, TRÊS (3) DEMÃOS, EXCLUSIVE SELADOR ACRÍLICO E MASSA ACRÍLICA/CORRIDA (PVA)</v>
      </c>
      <c r="D728" s="460"/>
      <c r="E728" s="460"/>
      <c r="F728" s="460"/>
      <c r="G728" s="460"/>
      <c r="H728" s="461"/>
    </row>
    <row r="729" spans="1:8" x14ac:dyDescent="0.2">
      <c r="A729" s="445"/>
      <c r="B729" s="458"/>
      <c r="C729" s="230" t="s">
        <v>210</v>
      </c>
      <c r="D729" s="188" t="str">
        <f>'PLANILHA ORÇAMENTARIA'!E143</f>
        <v>M2</v>
      </c>
      <c r="E729" s="188"/>
      <c r="F729" s="188"/>
      <c r="G729" s="188"/>
      <c r="H729" s="190"/>
    </row>
    <row r="730" spans="1:8" x14ac:dyDescent="0.2">
      <c r="A730" s="445"/>
      <c r="B730" s="458"/>
      <c r="C730" s="230" t="s">
        <v>212</v>
      </c>
      <c r="D730" s="189">
        <f>'PLANILHA ORÇAMENTARIA'!F143</f>
        <v>1039.02</v>
      </c>
      <c r="E730" s="188"/>
      <c r="F730" s="188"/>
      <c r="G730" s="188"/>
      <c r="H730" s="190"/>
    </row>
    <row r="731" spans="1:8" x14ac:dyDescent="0.2">
      <c r="A731" s="445"/>
      <c r="B731" s="446"/>
      <c r="C731" s="462" t="s">
        <v>1054</v>
      </c>
      <c r="D731" s="463"/>
      <c r="E731" s="463"/>
      <c r="F731" s="463"/>
      <c r="G731" s="463"/>
      <c r="H731" s="464"/>
    </row>
    <row r="732" spans="1:8" x14ac:dyDescent="0.2">
      <c r="A732" s="447"/>
      <c r="B732" s="448"/>
      <c r="C732" s="440" t="s">
        <v>1055</v>
      </c>
      <c r="D732" s="441"/>
      <c r="E732" s="441"/>
      <c r="F732" s="441"/>
      <c r="G732" s="441"/>
      <c r="H732" s="442"/>
    </row>
    <row r="733" spans="1:8" x14ac:dyDescent="0.2">
      <c r="A733" s="443" t="str">
        <f>'PLANILHA ORÇAMENTARIA'!A144</f>
        <v>11.6</v>
      </c>
      <c r="B733" s="457"/>
      <c r="C733" s="467" t="str">
        <f>'PLANILHA ORÇAMENTARIA'!D144</f>
        <v>PINTURA ACRÍLICA EM TETO, DUAS (2) DEMÃOS, EXCLUSIVE SELADOR ACRÍLICO E MASSA ACRÍLICA/CORRIDA (PVA)</v>
      </c>
      <c r="D733" s="460"/>
      <c r="E733" s="460"/>
      <c r="F733" s="460"/>
      <c r="G733" s="460"/>
      <c r="H733" s="461"/>
    </row>
    <row r="734" spans="1:8" ht="12" customHeight="1" x14ac:dyDescent="0.2">
      <c r="A734" s="445"/>
      <c r="B734" s="458"/>
      <c r="C734" s="230" t="s">
        <v>210</v>
      </c>
      <c r="D734" s="188" t="str">
        <f>'PLANILHA ORÇAMENTARIA'!E144</f>
        <v>M2</v>
      </c>
      <c r="E734" s="188"/>
      <c r="F734" s="188"/>
      <c r="G734" s="188"/>
      <c r="H734" s="190"/>
    </row>
    <row r="735" spans="1:8" x14ac:dyDescent="0.2">
      <c r="A735" s="445"/>
      <c r="B735" s="458"/>
      <c r="C735" s="230" t="s">
        <v>212</v>
      </c>
      <c r="D735" s="189">
        <f>'PLANILHA ORÇAMENTARIA'!F144</f>
        <v>769.74</v>
      </c>
      <c r="E735" s="188"/>
      <c r="F735" s="188"/>
      <c r="G735" s="188"/>
      <c r="H735" s="190"/>
    </row>
    <row r="736" spans="1:8" ht="12" customHeight="1" x14ac:dyDescent="0.2">
      <c r="A736" s="447"/>
      <c r="B736" s="448"/>
      <c r="C736" s="440" t="s">
        <v>639</v>
      </c>
      <c r="D736" s="441"/>
      <c r="E736" s="441"/>
      <c r="F736" s="441"/>
      <c r="G736" s="441"/>
      <c r="H736" s="442"/>
    </row>
    <row r="737" spans="1:8" x14ac:dyDescent="0.2">
      <c r="A737" s="443" t="str">
        <f>'PLANILHA ORÇAMENTARIA'!A145</f>
        <v>11.7</v>
      </c>
      <c r="B737" s="457"/>
      <c r="C737" s="467" t="str">
        <f>'PLANILHA ORÇAMENTARIA'!D145</f>
        <v>EMASSAMENTO A ÓLEO SOBRE MADEIRA, UMA (2) DEMÃOS, INCLUSIVE LIXAMENTO PARA PINTURA</v>
      </c>
      <c r="D737" s="460"/>
      <c r="E737" s="460"/>
      <c r="F737" s="460"/>
      <c r="G737" s="460"/>
      <c r="H737" s="461"/>
    </row>
    <row r="738" spans="1:8" ht="12" customHeight="1" x14ac:dyDescent="0.2">
      <c r="A738" s="445"/>
      <c r="B738" s="458"/>
      <c r="C738" s="230" t="s">
        <v>210</v>
      </c>
      <c r="D738" s="188" t="str">
        <f>'PLANILHA ORÇAMENTARIA'!E145</f>
        <v>M2</v>
      </c>
      <c r="E738" s="188"/>
      <c r="F738" s="188"/>
      <c r="G738" s="188"/>
      <c r="H738" s="190"/>
    </row>
    <row r="739" spans="1:8" ht="12" customHeight="1" x14ac:dyDescent="0.2">
      <c r="A739" s="445"/>
      <c r="B739" s="458"/>
      <c r="C739" s="230" t="s">
        <v>212</v>
      </c>
      <c r="D739" s="189">
        <f>'PLANILHA ORÇAMENTARIA'!F145</f>
        <v>67.62</v>
      </c>
      <c r="E739" s="188"/>
      <c r="F739" s="188"/>
      <c r="G739" s="188"/>
      <c r="H739" s="190"/>
    </row>
    <row r="740" spans="1:8" ht="12" customHeight="1" x14ac:dyDescent="0.2">
      <c r="A740" s="445"/>
      <c r="B740" s="446"/>
      <c r="C740" s="462" t="s">
        <v>640</v>
      </c>
      <c r="D740" s="463"/>
      <c r="E740" s="463"/>
      <c r="F740" s="463"/>
      <c r="G740" s="463"/>
      <c r="H740" s="464"/>
    </row>
    <row r="741" spans="1:8" ht="12" customHeight="1" x14ac:dyDescent="0.2">
      <c r="A741" s="445"/>
      <c r="B741" s="446"/>
      <c r="C741" s="462" t="s">
        <v>642</v>
      </c>
      <c r="D741" s="463"/>
      <c r="E741" s="463"/>
      <c r="F741" s="463"/>
      <c r="G741" s="463"/>
      <c r="H741" s="464"/>
    </row>
    <row r="742" spans="1:8" ht="12" customHeight="1" x14ac:dyDescent="0.2">
      <c r="A742" s="445"/>
      <c r="B742" s="446"/>
      <c r="C742" s="462" t="s">
        <v>641</v>
      </c>
      <c r="D742" s="463"/>
      <c r="E742" s="463"/>
      <c r="F742" s="463"/>
      <c r="G742" s="463"/>
      <c r="H742" s="464"/>
    </row>
    <row r="743" spans="1:8" ht="12" customHeight="1" x14ac:dyDescent="0.2">
      <c r="A743" s="447"/>
      <c r="B743" s="448"/>
      <c r="C743" s="232" t="s">
        <v>319</v>
      </c>
      <c r="D743" s="237">
        <f>63.84+3.78</f>
        <v>67.62</v>
      </c>
      <c r="E743" s="234"/>
      <c r="F743" s="234"/>
      <c r="G743" s="234"/>
      <c r="H743" s="235"/>
    </row>
    <row r="744" spans="1:8" x14ac:dyDescent="0.2">
      <c r="A744" s="443" t="str">
        <f>'PLANILHA ORÇAMENTARIA'!A146</f>
        <v>11.8</v>
      </c>
      <c r="B744" s="457"/>
      <c r="C744" s="467" t="str">
        <f>'PLANILHA ORÇAMENTARIA'!D146</f>
        <v>PINTURA ESMALTE PARA MADEIRA, DUAS DEMÃOS, SOBRE FUNDO NIVELADOR BRANCO EM ESQUADRIAS DE MADEIRA</v>
      </c>
      <c r="D744" s="460"/>
      <c r="E744" s="460"/>
      <c r="F744" s="460"/>
      <c r="G744" s="460"/>
      <c r="H744" s="461"/>
    </row>
    <row r="745" spans="1:8" x14ac:dyDescent="0.2">
      <c r="A745" s="445"/>
      <c r="B745" s="458"/>
      <c r="C745" s="230" t="s">
        <v>210</v>
      </c>
      <c r="D745" s="188" t="str">
        <f>'PLANILHA ORÇAMENTARIA'!E146</f>
        <v>M2</v>
      </c>
      <c r="E745" s="188"/>
      <c r="F745" s="188"/>
      <c r="G745" s="188"/>
      <c r="H745" s="190"/>
    </row>
    <row r="746" spans="1:8" x14ac:dyDescent="0.2">
      <c r="A746" s="445"/>
      <c r="B746" s="458"/>
      <c r="C746" s="230" t="s">
        <v>212</v>
      </c>
      <c r="D746" s="189">
        <f>'PLANILHA ORÇAMENTARIA'!F146</f>
        <v>70.56</v>
      </c>
      <c r="E746" s="188"/>
      <c r="F746" s="188"/>
      <c r="G746" s="188"/>
      <c r="H746" s="190"/>
    </row>
    <row r="747" spans="1:8" x14ac:dyDescent="0.2">
      <c r="A747" s="445"/>
      <c r="B747" s="446"/>
      <c r="C747" s="462" t="s">
        <v>643</v>
      </c>
      <c r="D747" s="463"/>
      <c r="E747" s="463"/>
      <c r="F747" s="463"/>
      <c r="G747" s="463"/>
      <c r="H747" s="464"/>
    </row>
    <row r="748" spans="1:8" x14ac:dyDescent="0.2">
      <c r="A748" s="445"/>
      <c r="B748" s="446"/>
      <c r="C748" s="462" t="s">
        <v>644</v>
      </c>
      <c r="D748" s="463"/>
      <c r="E748" s="463"/>
      <c r="F748" s="463"/>
      <c r="G748" s="463"/>
      <c r="H748" s="464"/>
    </row>
    <row r="749" spans="1:8" x14ac:dyDescent="0.2">
      <c r="A749" s="447"/>
      <c r="B749" s="448"/>
      <c r="C749" s="232" t="s">
        <v>319</v>
      </c>
      <c r="D749" s="237">
        <v>70.56</v>
      </c>
      <c r="E749" s="234"/>
      <c r="F749" s="234"/>
      <c r="G749" s="234"/>
      <c r="H749" s="235"/>
    </row>
    <row r="750" spans="1:8" s="179" customFormat="1" x14ac:dyDescent="0.2">
      <c r="A750" s="443" t="str">
        <f>'PLANILHA ORÇAMENTARIA'!A147</f>
        <v>11.9</v>
      </c>
      <c r="B750" s="457"/>
      <c r="C750" s="467" t="str">
        <f>'PLANILHA ORÇAMENTARIA'!D147</f>
        <v>LIXAMENTO MANUAL EM SUPERFÍCIE METÁLICA PARA REMOÇÃO DE TINTA</v>
      </c>
      <c r="D750" s="460"/>
      <c r="E750" s="460"/>
      <c r="F750" s="460"/>
      <c r="G750" s="460"/>
      <c r="H750" s="461"/>
    </row>
    <row r="751" spans="1:8" x14ac:dyDescent="0.2">
      <c r="A751" s="445"/>
      <c r="B751" s="458"/>
      <c r="C751" s="230" t="s">
        <v>210</v>
      </c>
      <c r="D751" s="188" t="str">
        <f>'PLANILHA ORÇAMENTARIA'!E147</f>
        <v>M2</v>
      </c>
      <c r="E751" s="188"/>
      <c r="F751" s="188"/>
      <c r="G751" s="188"/>
      <c r="H751" s="190"/>
    </row>
    <row r="752" spans="1:8" ht="12" customHeight="1" x14ac:dyDescent="0.2">
      <c r="A752" s="445"/>
      <c r="B752" s="458"/>
      <c r="C752" s="230" t="s">
        <v>212</v>
      </c>
      <c r="D752" s="189">
        <f>'PLANILHA ORÇAMENTARIA'!F147</f>
        <v>271.45</v>
      </c>
      <c r="E752" s="188"/>
      <c r="F752" s="188"/>
      <c r="G752" s="188"/>
      <c r="H752" s="190"/>
    </row>
    <row r="753" spans="1:8" ht="12" customHeight="1" x14ac:dyDescent="0.2">
      <c r="A753" s="445"/>
      <c r="B753" s="446"/>
      <c r="C753" s="462" t="s">
        <v>651</v>
      </c>
      <c r="D753" s="463"/>
      <c r="E753" s="463"/>
      <c r="F753" s="463"/>
      <c r="G753" s="463"/>
      <c r="H753" s="464"/>
    </row>
    <row r="754" spans="1:8" ht="12" customHeight="1" x14ac:dyDescent="0.2">
      <c r="A754" s="445"/>
      <c r="B754" s="446"/>
      <c r="C754" s="462" t="s">
        <v>648</v>
      </c>
      <c r="D754" s="463"/>
      <c r="E754" s="463"/>
      <c r="F754" s="463"/>
      <c r="G754" s="463"/>
      <c r="H754" s="464"/>
    </row>
    <row r="755" spans="1:8" ht="12" customHeight="1" x14ac:dyDescent="0.2">
      <c r="A755" s="445"/>
      <c r="B755" s="446"/>
      <c r="C755" s="462" t="s">
        <v>655</v>
      </c>
      <c r="D755" s="463"/>
      <c r="E755" s="463"/>
      <c r="F755" s="463"/>
      <c r="G755" s="463"/>
      <c r="H755" s="464"/>
    </row>
    <row r="756" spans="1:8" ht="12" customHeight="1" x14ac:dyDescent="0.2">
      <c r="A756" s="445"/>
      <c r="B756" s="446"/>
      <c r="C756" s="462" t="s">
        <v>649</v>
      </c>
      <c r="D756" s="463"/>
      <c r="E756" s="463"/>
      <c r="F756" s="463"/>
      <c r="G756" s="463"/>
      <c r="H756" s="464"/>
    </row>
    <row r="757" spans="1:8" ht="12" customHeight="1" x14ac:dyDescent="0.2">
      <c r="A757" s="445"/>
      <c r="B757" s="446"/>
      <c r="C757" s="462" t="s">
        <v>650</v>
      </c>
      <c r="D757" s="463"/>
      <c r="E757" s="463"/>
      <c r="F757" s="463"/>
      <c r="G757" s="463"/>
      <c r="H757" s="464"/>
    </row>
    <row r="758" spans="1:8" ht="12" customHeight="1" x14ac:dyDescent="0.2">
      <c r="A758" s="445"/>
      <c r="B758" s="446"/>
      <c r="C758" s="462" t="s">
        <v>652</v>
      </c>
      <c r="D758" s="463"/>
      <c r="E758" s="463"/>
      <c r="F758" s="463"/>
      <c r="G758" s="463"/>
      <c r="H758" s="464"/>
    </row>
    <row r="759" spans="1:8" ht="12" customHeight="1" x14ac:dyDescent="0.2">
      <c r="A759" s="445"/>
      <c r="B759" s="446"/>
      <c r="C759" s="462" t="s">
        <v>653</v>
      </c>
      <c r="D759" s="463"/>
      <c r="E759" s="463"/>
      <c r="F759" s="463"/>
      <c r="G759" s="463"/>
      <c r="H759" s="464"/>
    </row>
    <row r="760" spans="1:8" ht="12" customHeight="1" x14ac:dyDescent="0.2">
      <c r="A760" s="445"/>
      <c r="B760" s="446"/>
      <c r="C760" s="462" t="s">
        <v>654</v>
      </c>
      <c r="D760" s="463"/>
      <c r="E760" s="463"/>
      <c r="F760" s="463"/>
      <c r="G760" s="463"/>
      <c r="H760" s="464"/>
    </row>
    <row r="761" spans="1:8" ht="12" customHeight="1" x14ac:dyDescent="0.2">
      <c r="A761" s="445"/>
      <c r="B761" s="446"/>
      <c r="C761" s="462" t="s">
        <v>657</v>
      </c>
      <c r="D761" s="463"/>
      <c r="E761" s="463"/>
      <c r="F761" s="463"/>
      <c r="G761" s="463"/>
      <c r="H761" s="464"/>
    </row>
    <row r="762" spans="1:8" ht="12" customHeight="1" x14ac:dyDescent="0.2">
      <c r="A762" s="445"/>
      <c r="B762" s="446"/>
      <c r="C762" s="462" t="s">
        <v>656</v>
      </c>
      <c r="D762" s="463"/>
      <c r="E762" s="463"/>
      <c r="F762" s="463"/>
      <c r="G762" s="463"/>
      <c r="H762" s="464"/>
    </row>
    <row r="763" spans="1:8" ht="12" customHeight="1" x14ac:dyDescent="0.2">
      <c r="A763" s="447"/>
      <c r="B763" s="448"/>
      <c r="C763" s="232" t="s">
        <v>319</v>
      </c>
      <c r="D763" s="237">
        <f>45.78+2.46+2.5+33.66+3.34+2.35+22.8+133.58+9.88+15.1</f>
        <v>271.45000000000005</v>
      </c>
      <c r="E763" s="234"/>
      <c r="F763" s="234"/>
      <c r="G763" s="234"/>
      <c r="H763" s="235"/>
    </row>
    <row r="764" spans="1:8" x14ac:dyDescent="0.2">
      <c r="A764" s="443" t="str">
        <f>'PLANILHA ORÇAMENTARIA'!A148</f>
        <v>11.10</v>
      </c>
      <c r="B764" s="457"/>
      <c r="C764" s="467" t="str">
        <f>'PLANILHA ORÇAMENTARIA'!D148</f>
        <v>PINTURA ESMALTE EM ESQUADRIAS DE FERRO, DUAS (2) DEMÃOS, INCLUSIVE UMA (1) DEMÃO DE FUNDO ANTICORROSIVO</v>
      </c>
      <c r="D764" s="460"/>
      <c r="E764" s="460"/>
      <c r="F764" s="460"/>
      <c r="G764" s="460"/>
      <c r="H764" s="461"/>
    </row>
    <row r="765" spans="1:8" ht="12" customHeight="1" x14ac:dyDescent="0.2">
      <c r="A765" s="445"/>
      <c r="B765" s="458"/>
      <c r="C765" s="230" t="s">
        <v>210</v>
      </c>
      <c r="D765" s="188" t="str">
        <f>'PLANILHA ORÇAMENTARIA'!E148</f>
        <v>M2</v>
      </c>
      <c r="E765" s="188"/>
      <c r="F765" s="188"/>
      <c r="G765" s="188"/>
      <c r="H765" s="190"/>
    </row>
    <row r="766" spans="1:8" x14ac:dyDescent="0.2">
      <c r="A766" s="445"/>
      <c r="B766" s="458"/>
      <c r="C766" s="230" t="s">
        <v>212</v>
      </c>
      <c r="D766" s="189">
        <f>'PLANILHA ORÇAMENTARIA'!F148</f>
        <v>286.32</v>
      </c>
      <c r="E766" s="188"/>
      <c r="F766" s="188"/>
      <c r="G766" s="188"/>
      <c r="H766" s="190"/>
    </row>
    <row r="767" spans="1:8" x14ac:dyDescent="0.2">
      <c r="A767" s="445"/>
      <c r="B767" s="446"/>
      <c r="C767" s="462" t="s">
        <v>658</v>
      </c>
      <c r="D767" s="463"/>
      <c r="E767" s="463"/>
      <c r="F767" s="463"/>
      <c r="G767" s="463"/>
      <c r="H767" s="464"/>
    </row>
    <row r="768" spans="1:8" x14ac:dyDescent="0.2">
      <c r="A768" s="445"/>
      <c r="B768" s="446"/>
      <c r="C768" s="462" t="s">
        <v>660</v>
      </c>
      <c r="D768" s="463"/>
      <c r="E768" s="463"/>
      <c r="F768" s="463"/>
      <c r="G768" s="463"/>
      <c r="H768" s="464"/>
    </row>
    <row r="769" spans="1:1023" ht="12" customHeight="1" x14ac:dyDescent="0.2">
      <c r="A769" s="447"/>
      <c r="B769" s="448"/>
      <c r="C769" s="232" t="s">
        <v>319</v>
      </c>
      <c r="D769" s="237">
        <f>271.45+14.87</f>
        <v>286.32</v>
      </c>
      <c r="E769" s="234"/>
      <c r="F769" s="234"/>
      <c r="G769" s="234"/>
      <c r="H769" s="235"/>
    </row>
    <row r="770" spans="1:1023" s="176" customFormat="1" ht="12" customHeight="1" x14ac:dyDescent="0.2">
      <c r="A770" s="468">
        <f>'PLANILHA ORÇAMENTARIA'!A151</f>
        <v>12</v>
      </c>
      <c r="B770" s="468"/>
      <c r="C770" s="469" t="str">
        <f>'PLANILHA ORÇAMENTARIA'!D151</f>
        <v>INSTALAÇÃO HIDRÁULICA E SANITÁRIA</v>
      </c>
      <c r="D770" s="469"/>
      <c r="E770" s="469"/>
      <c r="F770" s="469"/>
      <c r="G770" s="469"/>
      <c r="H770" s="469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  <c r="AV770" s="142"/>
      <c r="AW770" s="142"/>
      <c r="AX770" s="142"/>
      <c r="AY770" s="142"/>
      <c r="AZ770" s="142"/>
      <c r="BA770" s="142"/>
      <c r="BB770" s="142"/>
      <c r="BC770" s="142"/>
      <c r="BD770" s="142"/>
      <c r="BE770" s="142"/>
      <c r="BF770" s="142"/>
      <c r="BG770" s="142"/>
      <c r="BH770" s="142"/>
      <c r="BI770" s="142"/>
      <c r="BJ770" s="142"/>
      <c r="BK770" s="142"/>
      <c r="BL770" s="142"/>
      <c r="BM770" s="142"/>
      <c r="BN770" s="142"/>
      <c r="BO770" s="142"/>
      <c r="BP770" s="142"/>
      <c r="BQ770" s="142"/>
      <c r="BR770" s="142"/>
      <c r="BS770" s="142"/>
      <c r="BT770" s="142"/>
      <c r="BU770" s="142"/>
      <c r="BV770" s="142"/>
      <c r="BW770" s="142"/>
      <c r="BX770" s="142"/>
      <c r="BY770" s="142"/>
      <c r="BZ770" s="142"/>
      <c r="CA770" s="142"/>
      <c r="CB770" s="142"/>
      <c r="CC770" s="142"/>
      <c r="CD770" s="142"/>
      <c r="CE770" s="142"/>
      <c r="CF770" s="142"/>
      <c r="CG770" s="142"/>
      <c r="CH770" s="142"/>
      <c r="CI770" s="142"/>
      <c r="CJ770" s="142"/>
      <c r="CK770" s="142"/>
      <c r="CL770" s="142"/>
      <c r="CM770" s="142"/>
      <c r="CN770" s="142"/>
      <c r="CO770" s="142"/>
      <c r="CP770" s="142"/>
      <c r="CQ770" s="142"/>
      <c r="CR770" s="142"/>
      <c r="CS770" s="142"/>
      <c r="CT770" s="142"/>
      <c r="CU770" s="142"/>
      <c r="CV770" s="142"/>
      <c r="CW770" s="142"/>
      <c r="CX770" s="142"/>
      <c r="CY770" s="142"/>
      <c r="CZ770" s="142"/>
      <c r="DA770" s="142"/>
      <c r="DB770" s="142"/>
      <c r="DC770" s="142"/>
      <c r="DD770" s="142"/>
      <c r="DE770" s="142"/>
      <c r="DF770" s="142"/>
      <c r="DG770" s="142"/>
      <c r="DH770" s="142"/>
      <c r="DI770" s="142"/>
      <c r="DJ770" s="142"/>
      <c r="DK770" s="142"/>
      <c r="DL770" s="142"/>
      <c r="DM770" s="142"/>
      <c r="DN770" s="142"/>
      <c r="DO770" s="142"/>
      <c r="DP770" s="142"/>
      <c r="DQ770" s="142"/>
      <c r="DR770" s="142"/>
      <c r="DS770" s="142"/>
      <c r="DT770" s="142"/>
      <c r="DU770" s="142"/>
      <c r="DV770" s="142"/>
      <c r="DW770" s="142"/>
      <c r="DX770" s="142"/>
      <c r="DY770" s="142"/>
      <c r="DZ770" s="142"/>
      <c r="EA770" s="142"/>
      <c r="EB770" s="142"/>
      <c r="EC770" s="142"/>
      <c r="ED770" s="142"/>
      <c r="EE770" s="142"/>
      <c r="EF770" s="142"/>
      <c r="EG770" s="142"/>
      <c r="EH770" s="142"/>
      <c r="EI770" s="142"/>
      <c r="EJ770" s="142"/>
      <c r="EK770" s="142"/>
      <c r="EL770" s="142"/>
      <c r="EM770" s="142"/>
      <c r="EN770" s="142"/>
      <c r="EO770" s="142"/>
      <c r="EP770" s="142"/>
      <c r="EQ770" s="142"/>
      <c r="ER770" s="142"/>
      <c r="ES770" s="142"/>
      <c r="ET770" s="142"/>
      <c r="EU770" s="142"/>
      <c r="EV770" s="142"/>
      <c r="EW770" s="142"/>
      <c r="EX770" s="142"/>
      <c r="EY770" s="142"/>
      <c r="EZ770" s="142"/>
      <c r="FA770" s="142"/>
      <c r="FB770" s="142"/>
      <c r="FC770" s="142"/>
      <c r="FD770" s="142"/>
      <c r="FE770" s="142"/>
      <c r="FF770" s="142"/>
      <c r="FG770" s="142"/>
      <c r="FH770" s="142"/>
      <c r="FI770" s="142"/>
      <c r="FJ770" s="142"/>
      <c r="FK770" s="142"/>
      <c r="FL770" s="142"/>
      <c r="FM770" s="142"/>
      <c r="FN770" s="142"/>
      <c r="FO770" s="142"/>
      <c r="FP770" s="142"/>
      <c r="FQ770" s="142"/>
      <c r="FR770" s="142"/>
      <c r="FS770" s="142"/>
      <c r="FT770" s="142"/>
      <c r="FU770" s="142"/>
      <c r="FV770" s="142"/>
      <c r="FW770" s="142"/>
      <c r="FX770" s="142"/>
      <c r="FY770" s="142"/>
      <c r="FZ770" s="142"/>
      <c r="GA770" s="142"/>
      <c r="GB770" s="142"/>
      <c r="GC770" s="142"/>
      <c r="GD770" s="142"/>
      <c r="GE770" s="142"/>
      <c r="GF770" s="142"/>
      <c r="GG770" s="142"/>
      <c r="GH770" s="142"/>
      <c r="GI770" s="142"/>
      <c r="GJ770" s="142"/>
      <c r="GK770" s="142"/>
      <c r="GL770" s="142"/>
      <c r="GM770" s="142"/>
      <c r="GN770" s="142"/>
      <c r="GO770" s="142"/>
      <c r="GP770" s="142"/>
      <c r="GQ770" s="142"/>
      <c r="GR770" s="142"/>
      <c r="GS770" s="142"/>
      <c r="GT770" s="142"/>
      <c r="GU770" s="142"/>
      <c r="GV770" s="142"/>
      <c r="GW770" s="142"/>
      <c r="GX770" s="142"/>
      <c r="GY770" s="142"/>
      <c r="GZ770" s="142"/>
      <c r="HA770" s="142"/>
      <c r="HB770" s="142"/>
      <c r="HC770" s="142"/>
      <c r="HD770" s="142"/>
      <c r="HE770" s="142"/>
      <c r="HF770" s="142"/>
      <c r="HG770" s="142"/>
      <c r="HH770" s="142"/>
      <c r="HI770" s="142"/>
      <c r="HJ770" s="142"/>
      <c r="HK770" s="142"/>
      <c r="HL770" s="142"/>
      <c r="HM770" s="142"/>
      <c r="HN770" s="142"/>
      <c r="HO770" s="142"/>
      <c r="HP770" s="142"/>
      <c r="HQ770" s="142"/>
      <c r="HR770" s="142"/>
      <c r="HS770" s="142"/>
      <c r="HT770" s="142"/>
      <c r="HU770" s="142"/>
      <c r="HV770" s="142"/>
      <c r="HW770" s="142"/>
      <c r="HX770" s="142"/>
      <c r="HY770" s="142"/>
      <c r="HZ770" s="142"/>
      <c r="IA770" s="142"/>
      <c r="IB770" s="142"/>
      <c r="IC770" s="142"/>
      <c r="ID770" s="142"/>
      <c r="IE770" s="142"/>
      <c r="IF770" s="142"/>
      <c r="IG770" s="142"/>
      <c r="IH770" s="142"/>
      <c r="II770" s="142"/>
      <c r="IJ770" s="142"/>
      <c r="IK770" s="142"/>
      <c r="IL770" s="142"/>
      <c r="IM770" s="142"/>
      <c r="IN770" s="142"/>
      <c r="IO770" s="142"/>
      <c r="IP770" s="142"/>
      <c r="IQ770" s="142"/>
      <c r="IR770" s="142"/>
      <c r="IS770" s="142"/>
      <c r="IT770" s="142"/>
      <c r="IU770" s="142"/>
      <c r="IV770" s="142"/>
      <c r="IW770" s="142"/>
      <c r="IX770" s="142"/>
      <c r="IY770" s="142"/>
      <c r="IZ770" s="142"/>
      <c r="JA770" s="142"/>
      <c r="JB770" s="142"/>
      <c r="JC770" s="142"/>
      <c r="JD770" s="142"/>
      <c r="JE770" s="142"/>
      <c r="JF770" s="142"/>
      <c r="JG770" s="142"/>
      <c r="JH770" s="142"/>
      <c r="JI770" s="142"/>
      <c r="JJ770" s="142"/>
      <c r="JK770" s="142"/>
      <c r="JL770" s="142"/>
      <c r="JM770" s="142"/>
      <c r="JN770" s="142"/>
      <c r="JO770" s="142"/>
      <c r="JP770" s="142"/>
      <c r="JQ770" s="142"/>
      <c r="JR770" s="142"/>
      <c r="JS770" s="142"/>
      <c r="JT770" s="142"/>
      <c r="JU770" s="142"/>
      <c r="JV770" s="142"/>
      <c r="JW770" s="142"/>
      <c r="JX770" s="142"/>
      <c r="JY770" s="142"/>
      <c r="JZ770" s="142"/>
      <c r="KA770" s="142"/>
      <c r="KB770" s="142"/>
      <c r="KC770" s="142"/>
      <c r="KD770" s="142"/>
      <c r="KE770" s="142"/>
      <c r="KF770" s="142"/>
      <c r="KG770" s="142"/>
      <c r="KH770" s="142"/>
      <c r="KI770" s="142"/>
      <c r="KJ770" s="142"/>
      <c r="KK770" s="142"/>
      <c r="KL770" s="142"/>
      <c r="KM770" s="142"/>
      <c r="KN770" s="142"/>
      <c r="KO770" s="142"/>
      <c r="KP770" s="142"/>
      <c r="KQ770" s="142"/>
      <c r="KR770" s="142"/>
      <c r="KS770" s="142"/>
      <c r="KT770" s="142"/>
      <c r="KU770" s="142"/>
      <c r="KV770" s="142"/>
      <c r="KW770" s="142"/>
      <c r="KX770" s="142"/>
      <c r="KY770" s="142"/>
      <c r="KZ770" s="142"/>
      <c r="LA770" s="142"/>
      <c r="LB770" s="142"/>
      <c r="LC770" s="142"/>
      <c r="LD770" s="142"/>
      <c r="LE770" s="142"/>
      <c r="LF770" s="142"/>
      <c r="LG770" s="142"/>
      <c r="LH770" s="142"/>
      <c r="LI770" s="142"/>
      <c r="LJ770" s="142"/>
      <c r="LK770" s="142"/>
      <c r="LL770" s="142"/>
      <c r="LM770" s="142"/>
      <c r="LN770" s="142"/>
      <c r="LO770" s="142"/>
      <c r="LP770" s="142"/>
      <c r="LQ770" s="142"/>
      <c r="LR770" s="142"/>
      <c r="LS770" s="142"/>
      <c r="LT770" s="142"/>
      <c r="LU770" s="142"/>
      <c r="LV770" s="142"/>
      <c r="LW770" s="142"/>
      <c r="LX770" s="142"/>
      <c r="LY770" s="142"/>
      <c r="LZ770" s="142"/>
      <c r="MA770" s="142"/>
      <c r="MB770" s="142"/>
      <c r="MC770" s="142"/>
      <c r="MD770" s="142"/>
      <c r="ME770" s="142"/>
      <c r="MF770" s="142"/>
      <c r="MG770" s="142"/>
      <c r="MH770" s="142"/>
      <c r="MI770" s="142"/>
      <c r="MJ770" s="142"/>
      <c r="MK770" s="142"/>
      <c r="ML770" s="142"/>
      <c r="MM770" s="142"/>
      <c r="MN770" s="142"/>
      <c r="MO770" s="142"/>
      <c r="MP770" s="142"/>
      <c r="MQ770" s="142"/>
      <c r="MR770" s="142"/>
      <c r="MS770" s="142"/>
      <c r="MT770" s="142"/>
      <c r="MU770" s="142"/>
      <c r="MV770" s="142"/>
      <c r="MW770" s="142"/>
      <c r="MX770" s="142"/>
      <c r="MY770" s="142"/>
      <c r="MZ770" s="142"/>
      <c r="NA770" s="142"/>
      <c r="NB770" s="142"/>
      <c r="NC770" s="142"/>
      <c r="ND770" s="142"/>
      <c r="NE770" s="142"/>
      <c r="NF770" s="142"/>
      <c r="NG770" s="142"/>
      <c r="NH770" s="142"/>
      <c r="NI770" s="142"/>
      <c r="NJ770" s="142"/>
      <c r="NK770" s="142"/>
      <c r="NL770" s="142"/>
      <c r="NM770" s="142"/>
      <c r="NN770" s="142"/>
      <c r="NO770" s="142"/>
      <c r="NP770" s="142"/>
      <c r="NQ770" s="142"/>
      <c r="NR770" s="142"/>
      <c r="NS770" s="142"/>
      <c r="NT770" s="142"/>
      <c r="NU770" s="142"/>
      <c r="NV770" s="142"/>
      <c r="NW770" s="142"/>
      <c r="NX770" s="142"/>
      <c r="NY770" s="142"/>
      <c r="NZ770" s="142"/>
      <c r="OA770" s="142"/>
      <c r="OB770" s="142"/>
      <c r="OC770" s="142"/>
      <c r="OD770" s="142"/>
      <c r="OE770" s="142"/>
      <c r="OF770" s="142"/>
      <c r="OG770" s="142"/>
      <c r="OH770" s="142"/>
      <c r="OI770" s="142"/>
      <c r="OJ770" s="142"/>
      <c r="OK770" s="142"/>
      <c r="OL770" s="142"/>
      <c r="OM770" s="142"/>
      <c r="ON770" s="142"/>
      <c r="OO770" s="142"/>
      <c r="OP770" s="142"/>
      <c r="OQ770" s="142"/>
      <c r="OR770" s="142"/>
      <c r="OS770" s="142"/>
      <c r="OT770" s="142"/>
      <c r="OU770" s="142"/>
      <c r="OV770" s="142"/>
      <c r="OW770" s="142"/>
      <c r="OX770" s="142"/>
      <c r="OY770" s="142"/>
      <c r="OZ770" s="142"/>
      <c r="PA770" s="142"/>
      <c r="PB770" s="142"/>
      <c r="PC770" s="142"/>
      <c r="PD770" s="142"/>
      <c r="PE770" s="142"/>
      <c r="PF770" s="142"/>
      <c r="PG770" s="142"/>
      <c r="PH770" s="142"/>
      <c r="PI770" s="142"/>
      <c r="PJ770" s="142"/>
      <c r="PK770" s="142"/>
      <c r="PL770" s="142"/>
      <c r="PM770" s="142"/>
      <c r="PN770" s="142"/>
      <c r="PO770" s="142"/>
      <c r="PP770" s="142"/>
      <c r="PQ770" s="142"/>
      <c r="PR770" s="142"/>
      <c r="PS770" s="142"/>
      <c r="PT770" s="142"/>
      <c r="PU770" s="142"/>
      <c r="PV770" s="142"/>
      <c r="PW770" s="142"/>
      <c r="PX770" s="142"/>
      <c r="PY770" s="142"/>
      <c r="PZ770" s="142"/>
      <c r="QA770" s="142"/>
      <c r="QB770" s="142"/>
      <c r="QC770" s="142"/>
      <c r="QD770" s="142"/>
      <c r="QE770" s="142"/>
      <c r="QF770" s="142"/>
      <c r="QG770" s="142"/>
      <c r="QH770" s="142"/>
      <c r="QI770" s="142"/>
      <c r="QJ770" s="142"/>
      <c r="QK770" s="142"/>
      <c r="QL770" s="142"/>
      <c r="QM770" s="142"/>
      <c r="QN770" s="142"/>
      <c r="QO770" s="142"/>
      <c r="QP770" s="142"/>
      <c r="QQ770" s="142"/>
      <c r="QR770" s="142"/>
      <c r="QS770" s="142"/>
      <c r="QT770" s="142"/>
      <c r="QU770" s="142"/>
      <c r="QV770" s="142"/>
      <c r="QW770" s="142"/>
      <c r="QX770" s="142"/>
      <c r="QY770" s="142"/>
      <c r="QZ770" s="142"/>
      <c r="RA770" s="142"/>
      <c r="RB770" s="142"/>
      <c r="RC770" s="142"/>
      <c r="RD770" s="142"/>
      <c r="RE770" s="142"/>
      <c r="RF770" s="142"/>
      <c r="RG770" s="142"/>
      <c r="RH770" s="142"/>
      <c r="RI770" s="142"/>
      <c r="RJ770" s="142"/>
      <c r="RK770" s="142"/>
      <c r="RL770" s="142"/>
      <c r="RM770" s="142"/>
      <c r="RN770" s="142"/>
      <c r="RO770" s="142"/>
      <c r="RP770" s="142"/>
      <c r="RQ770" s="142"/>
      <c r="RR770" s="142"/>
      <c r="RS770" s="142"/>
      <c r="RT770" s="142"/>
      <c r="RU770" s="142"/>
      <c r="RV770" s="142"/>
      <c r="RW770" s="142"/>
      <c r="RX770" s="142"/>
      <c r="RY770" s="142"/>
      <c r="RZ770" s="142"/>
      <c r="SA770" s="142"/>
      <c r="SB770" s="142"/>
      <c r="SC770" s="142"/>
      <c r="SD770" s="142"/>
      <c r="SE770" s="142"/>
      <c r="SF770" s="142"/>
      <c r="SG770" s="142"/>
      <c r="SH770" s="142"/>
      <c r="SI770" s="142"/>
      <c r="SJ770" s="142"/>
      <c r="SK770" s="142"/>
      <c r="SL770" s="142"/>
      <c r="SM770" s="142"/>
      <c r="SN770" s="142"/>
      <c r="SO770" s="142"/>
      <c r="SP770" s="142"/>
      <c r="SQ770" s="142"/>
      <c r="SR770" s="142"/>
      <c r="SS770" s="142"/>
      <c r="ST770" s="142"/>
      <c r="SU770" s="142"/>
      <c r="SV770" s="142"/>
      <c r="SW770" s="142"/>
      <c r="SX770" s="142"/>
      <c r="SY770" s="142"/>
      <c r="SZ770" s="142"/>
      <c r="TA770" s="142"/>
      <c r="TB770" s="142"/>
      <c r="TC770" s="142"/>
      <c r="TD770" s="142"/>
      <c r="TE770" s="142"/>
      <c r="TF770" s="142"/>
      <c r="TG770" s="142"/>
      <c r="TH770" s="142"/>
      <c r="TI770" s="142"/>
      <c r="TJ770" s="142"/>
      <c r="TK770" s="142"/>
      <c r="TL770" s="142"/>
      <c r="TM770" s="142"/>
      <c r="TN770" s="142"/>
      <c r="TO770" s="142"/>
      <c r="TP770" s="142"/>
      <c r="TQ770" s="142"/>
      <c r="TR770" s="142"/>
      <c r="TS770" s="142"/>
      <c r="TT770" s="142"/>
      <c r="TU770" s="142"/>
      <c r="TV770" s="142"/>
      <c r="TW770" s="142"/>
      <c r="TX770" s="142"/>
      <c r="TY770" s="142"/>
      <c r="TZ770" s="142"/>
      <c r="UA770" s="142"/>
      <c r="UB770" s="142"/>
      <c r="UC770" s="142"/>
      <c r="UD770" s="142"/>
      <c r="UE770" s="142"/>
      <c r="UF770" s="142"/>
      <c r="UG770" s="142"/>
      <c r="UH770" s="142"/>
      <c r="UI770" s="142"/>
      <c r="UJ770" s="142"/>
      <c r="UK770" s="142"/>
      <c r="UL770" s="142"/>
      <c r="UM770" s="142"/>
      <c r="UN770" s="142"/>
      <c r="UO770" s="142"/>
      <c r="UP770" s="142"/>
      <c r="UQ770" s="142"/>
      <c r="UR770" s="142"/>
      <c r="US770" s="142"/>
      <c r="UT770" s="142"/>
      <c r="UU770" s="142"/>
      <c r="UV770" s="142"/>
      <c r="UW770" s="142"/>
      <c r="UX770" s="142"/>
      <c r="UY770" s="142"/>
      <c r="UZ770" s="142"/>
      <c r="VA770" s="142"/>
      <c r="VB770" s="142"/>
      <c r="VC770" s="142"/>
      <c r="VD770" s="142"/>
      <c r="VE770" s="142"/>
      <c r="VF770" s="142"/>
      <c r="VG770" s="142"/>
      <c r="VH770" s="142"/>
      <c r="VI770" s="142"/>
      <c r="VJ770" s="142"/>
      <c r="VK770" s="142"/>
      <c r="VL770" s="142"/>
      <c r="VM770" s="142"/>
      <c r="VN770" s="142"/>
      <c r="VO770" s="142"/>
      <c r="VP770" s="142"/>
      <c r="VQ770" s="142"/>
      <c r="VR770" s="142"/>
      <c r="VS770" s="142"/>
      <c r="VT770" s="142"/>
      <c r="VU770" s="142"/>
      <c r="VV770" s="142"/>
      <c r="VW770" s="142"/>
      <c r="VX770" s="142"/>
      <c r="VY770" s="142"/>
      <c r="VZ770" s="142"/>
      <c r="WA770" s="142"/>
      <c r="WB770" s="142"/>
      <c r="WC770" s="142"/>
      <c r="WD770" s="142"/>
      <c r="WE770" s="142"/>
      <c r="WF770" s="142"/>
      <c r="WG770" s="142"/>
      <c r="WH770" s="142"/>
      <c r="WI770" s="142"/>
      <c r="WJ770" s="142"/>
      <c r="WK770" s="142"/>
      <c r="WL770" s="142"/>
      <c r="WM770" s="142"/>
      <c r="WN770" s="142"/>
      <c r="WO770" s="142"/>
      <c r="WP770" s="142"/>
      <c r="WQ770" s="142"/>
      <c r="WR770" s="142"/>
      <c r="WS770" s="142"/>
      <c r="WT770" s="142"/>
      <c r="WU770" s="142"/>
      <c r="WV770" s="142"/>
      <c r="WW770" s="142"/>
      <c r="WX770" s="142"/>
      <c r="WY770" s="142"/>
      <c r="WZ770" s="142"/>
      <c r="XA770" s="142"/>
      <c r="XB770" s="142"/>
      <c r="XC770" s="142"/>
      <c r="XD770" s="142"/>
      <c r="XE770" s="142"/>
      <c r="XF770" s="142"/>
      <c r="XG770" s="142"/>
      <c r="XH770" s="142"/>
      <c r="XI770" s="142"/>
      <c r="XJ770" s="142"/>
      <c r="XK770" s="142"/>
      <c r="XL770" s="142"/>
      <c r="XM770" s="142"/>
      <c r="XN770" s="142"/>
      <c r="XO770" s="142"/>
      <c r="XP770" s="142"/>
      <c r="XQ770" s="142"/>
      <c r="XR770" s="142"/>
      <c r="XS770" s="142"/>
      <c r="XT770" s="142"/>
      <c r="XU770" s="142"/>
      <c r="XV770" s="142"/>
      <c r="XW770" s="142"/>
      <c r="XX770" s="142"/>
      <c r="XY770" s="142"/>
      <c r="XZ770" s="142"/>
      <c r="YA770" s="142"/>
      <c r="YB770" s="142"/>
      <c r="YC770" s="142"/>
      <c r="YD770" s="142"/>
      <c r="YE770" s="142"/>
      <c r="YF770" s="142"/>
      <c r="YG770" s="142"/>
      <c r="YH770" s="142"/>
      <c r="YI770" s="142"/>
      <c r="YJ770" s="142"/>
      <c r="YK770" s="142"/>
      <c r="YL770" s="142"/>
      <c r="YM770" s="142"/>
      <c r="YN770" s="142"/>
      <c r="YO770" s="142"/>
      <c r="YP770" s="142"/>
      <c r="YQ770" s="142"/>
      <c r="YR770" s="142"/>
      <c r="YS770" s="142"/>
      <c r="YT770" s="142"/>
      <c r="YU770" s="142"/>
      <c r="YV770" s="142"/>
      <c r="YW770" s="142"/>
      <c r="YX770" s="142"/>
      <c r="YY770" s="142"/>
      <c r="YZ770" s="142"/>
      <c r="ZA770" s="142"/>
      <c r="ZB770" s="142"/>
      <c r="ZC770" s="142"/>
      <c r="ZD770" s="142"/>
      <c r="ZE770" s="142"/>
      <c r="ZF770" s="142"/>
      <c r="ZG770" s="142"/>
      <c r="ZH770" s="142"/>
      <c r="ZI770" s="142"/>
      <c r="ZJ770" s="142"/>
      <c r="ZK770" s="142"/>
      <c r="ZL770" s="142"/>
      <c r="ZM770" s="142"/>
      <c r="ZN770" s="142"/>
      <c r="ZO770" s="142"/>
      <c r="ZP770" s="142"/>
      <c r="ZQ770" s="142"/>
      <c r="ZR770" s="142"/>
      <c r="ZS770" s="142"/>
      <c r="ZT770" s="142"/>
      <c r="ZU770" s="142"/>
      <c r="ZV770" s="142"/>
      <c r="ZW770" s="142"/>
      <c r="ZX770" s="142"/>
      <c r="ZY770" s="142"/>
      <c r="ZZ770" s="142"/>
      <c r="AAA770" s="142"/>
      <c r="AAB770" s="142"/>
      <c r="AAC770" s="142"/>
      <c r="AAD770" s="142"/>
      <c r="AAE770" s="142"/>
      <c r="AAF770" s="142"/>
      <c r="AAG770" s="142"/>
      <c r="AAH770" s="142"/>
      <c r="AAI770" s="142"/>
      <c r="AAJ770" s="142"/>
      <c r="AAK770" s="142"/>
      <c r="AAL770" s="142"/>
      <c r="AAM770" s="142"/>
      <c r="AAN770" s="142"/>
      <c r="AAO770" s="142"/>
      <c r="AAP770" s="142"/>
      <c r="AAQ770" s="142"/>
      <c r="AAR770" s="142"/>
      <c r="AAS770" s="142"/>
      <c r="AAT770" s="142"/>
      <c r="AAU770" s="142"/>
      <c r="AAV770" s="142"/>
      <c r="AAW770" s="142"/>
      <c r="AAX770" s="142"/>
      <c r="AAY770" s="142"/>
      <c r="AAZ770" s="142"/>
      <c r="ABA770" s="142"/>
      <c r="ABB770" s="142"/>
      <c r="ABC770" s="142"/>
      <c r="ABD770" s="142"/>
      <c r="ABE770" s="142"/>
      <c r="ABF770" s="142"/>
      <c r="ABG770" s="142"/>
      <c r="ABH770" s="142"/>
      <c r="ABI770" s="142"/>
      <c r="ABJ770" s="142"/>
      <c r="ABK770" s="142"/>
      <c r="ABL770" s="142"/>
      <c r="ABM770" s="142"/>
      <c r="ABN770" s="142"/>
      <c r="ABO770" s="142"/>
      <c r="ABP770" s="142"/>
      <c r="ABQ770" s="142"/>
      <c r="ABR770" s="142"/>
      <c r="ABS770" s="142"/>
      <c r="ABT770" s="142"/>
      <c r="ABU770" s="142"/>
      <c r="ABV770" s="142"/>
      <c r="ABW770" s="142"/>
      <c r="ABX770" s="142"/>
      <c r="ABY770" s="142"/>
      <c r="ABZ770" s="142"/>
      <c r="ACA770" s="142"/>
      <c r="ACB770" s="142"/>
      <c r="ACC770" s="142"/>
      <c r="ACD770" s="142"/>
      <c r="ACE770" s="142"/>
      <c r="ACF770" s="142"/>
      <c r="ACG770" s="142"/>
      <c r="ACH770" s="142"/>
      <c r="ACI770" s="142"/>
      <c r="ACJ770" s="142"/>
      <c r="ACK770" s="142"/>
      <c r="ACL770" s="142"/>
      <c r="ACM770" s="142"/>
      <c r="ACN770" s="142"/>
      <c r="ACO770" s="142"/>
      <c r="ACP770" s="142"/>
      <c r="ACQ770" s="142"/>
      <c r="ACR770" s="142"/>
      <c r="ACS770" s="142"/>
      <c r="ACT770" s="142"/>
      <c r="ACU770" s="142"/>
      <c r="ACV770" s="142"/>
      <c r="ACW770" s="142"/>
      <c r="ACX770" s="142"/>
      <c r="ACY770" s="142"/>
      <c r="ACZ770" s="142"/>
      <c r="ADA770" s="142"/>
      <c r="ADB770" s="142"/>
      <c r="ADC770" s="142"/>
      <c r="ADD770" s="142"/>
      <c r="ADE770" s="142"/>
      <c r="ADF770" s="142"/>
      <c r="ADG770" s="142"/>
      <c r="ADH770" s="142"/>
      <c r="ADI770" s="142"/>
      <c r="ADJ770" s="142"/>
      <c r="ADK770" s="142"/>
      <c r="ADL770" s="142"/>
      <c r="ADM770" s="142"/>
      <c r="ADN770" s="142"/>
      <c r="ADO770" s="142"/>
      <c r="ADP770" s="142"/>
      <c r="ADQ770" s="142"/>
      <c r="ADR770" s="142"/>
      <c r="ADS770" s="142"/>
      <c r="ADT770" s="142"/>
      <c r="ADU770" s="142"/>
      <c r="ADV770" s="142"/>
      <c r="ADW770" s="142"/>
      <c r="ADX770" s="142"/>
      <c r="ADY770" s="142"/>
      <c r="ADZ770" s="142"/>
      <c r="AEA770" s="142"/>
      <c r="AEB770" s="142"/>
      <c r="AEC770" s="142"/>
      <c r="AED770" s="142"/>
      <c r="AEE770" s="142"/>
      <c r="AEF770" s="142"/>
      <c r="AEG770" s="142"/>
      <c r="AEH770" s="142"/>
      <c r="AEI770" s="142"/>
      <c r="AEJ770" s="142"/>
      <c r="AEK770" s="142"/>
      <c r="AEL770" s="142"/>
      <c r="AEM770" s="142"/>
      <c r="AEN770" s="142"/>
      <c r="AEO770" s="142"/>
      <c r="AEP770" s="142"/>
      <c r="AEQ770" s="142"/>
      <c r="AER770" s="142"/>
      <c r="AES770" s="142"/>
      <c r="AET770" s="142"/>
      <c r="AEU770" s="142"/>
      <c r="AEV770" s="142"/>
      <c r="AEW770" s="142"/>
      <c r="AEX770" s="142"/>
      <c r="AEY770" s="142"/>
      <c r="AEZ770" s="142"/>
      <c r="AFA770" s="142"/>
      <c r="AFB770" s="142"/>
      <c r="AFC770" s="142"/>
      <c r="AFD770" s="142"/>
      <c r="AFE770" s="142"/>
      <c r="AFF770" s="142"/>
      <c r="AFG770" s="142"/>
      <c r="AFH770" s="142"/>
      <c r="AFI770" s="142"/>
      <c r="AFJ770" s="142"/>
      <c r="AFK770" s="142"/>
      <c r="AFL770" s="142"/>
      <c r="AFM770" s="142"/>
      <c r="AFN770" s="142"/>
      <c r="AFO770" s="142"/>
      <c r="AFP770" s="142"/>
      <c r="AFQ770" s="142"/>
      <c r="AFR770" s="142"/>
      <c r="AFS770" s="142"/>
      <c r="AFT770" s="142"/>
      <c r="AFU770" s="142"/>
      <c r="AFV770" s="142"/>
      <c r="AFW770" s="142"/>
      <c r="AFX770" s="142"/>
      <c r="AFY770" s="142"/>
      <c r="AFZ770" s="142"/>
      <c r="AGA770" s="142"/>
      <c r="AGB770" s="142"/>
      <c r="AGC770" s="142"/>
      <c r="AGD770" s="142"/>
      <c r="AGE770" s="142"/>
      <c r="AGF770" s="142"/>
      <c r="AGG770" s="142"/>
      <c r="AGH770" s="142"/>
      <c r="AGI770" s="142"/>
      <c r="AGJ770" s="142"/>
      <c r="AGK770" s="142"/>
      <c r="AGL770" s="142"/>
      <c r="AGM770" s="142"/>
      <c r="AGN770" s="142"/>
      <c r="AGO770" s="142"/>
      <c r="AGP770" s="142"/>
      <c r="AGQ770" s="142"/>
      <c r="AGR770" s="142"/>
      <c r="AGS770" s="142"/>
      <c r="AGT770" s="142"/>
      <c r="AGU770" s="142"/>
      <c r="AGV770" s="142"/>
      <c r="AGW770" s="142"/>
      <c r="AGX770" s="142"/>
      <c r="AGY770" s="142"/>
      <c r="AGZ770" s="142"/>
      <c r="AHA770" s="142"/>
      <c r="AHB770" s="142"/>
      <c r="AHC770" s="142"/>
      <c r="AHD770" s="142"/>
      <c r="AHE770" s="142"/>
      <c r="AHF770" s="142"/>
      <c r="AHG770" s="142"/>
      <c r="AHH770" s="142"/>
      <c r="AHI770" s="142"/>
      <c r="AHJ770" s="142"/>
      <c r="AHK770" s="142"/>
      <c r="AHL770" s="142"/>
      <c r="AHM770" s="142"/>
      <c r="AHN770" s="142"/>
      <c r="AHO770" s="142"/>
      <c r="AHP770" s="142"/>
      <c r="AHQ770" s="142"/>
      <c r="AHR770" s="142"/>
      <c r="AHS770" s="142"/>
      <c r="AHT770" s="142"/>
      <c r="AHU770" s="142"/>
      <c r="AHV770" s="142"/>
      <c r="AHW770" s="142"/>
      <c r="AHX770" s="142"/>
      <c r="AHY770" s="142"/>
      <c r="AHZ770" s="142"/>
      <c r="AIA770" s="142"/>
      <c r="AIB770" s="142"/>
      <c r="AIC770" s="142"/>
      <c r="AID770" s="142"/>
      <c r="AIE770" s="142"/>
      <c r="AIF770" s="142"/>
      <c r="AIG770" s="142"/>
      <c r="AIH770" s="142"/>
      <c r="AII770" s="142"/>
      <c r="AIJ770" s="142"/>
      <c r="AIK770" s="142"/>
      <c r="AIL770" s="142"/>
      <c r="AIM770" s="142"/>
      <c r="AIN770" s="142"/>
      <c r="AIO770" s="142"/>
      <c r="AIP770" s="142"/>
      <c r="AIQ770" s="142"/>
      <c r="AIR770" s="142"/>
      <c r="AIS770" s="142"/>
      <c r="AIT770" s="142"/>
      <c r="AIU770" s="142"/>
      <c r="AIV770" s="142"/>
      <c r="AIW770" s="142"/>
      <c r="AIX770" s="142"/>
      <c r="AIY770" s="142"/>
      <c r="AIZ770" s="142"/>
      <c r="AJA770" s="142"/>
      <c r="AJB770" s="142"/>
      <c r="AJC770" s="142"/>
      <c r="AJD770" s="142"/>
      <c r="AJE770" s="142"/>
      <c r="AJF770" s="142"/>
      <c r="AJG770" s="142"/>
      <c r="AJH770" s="142"/>
      <c r="AJI770" s="142"/>
      <c r="AJJ770" s="142"/>
      <c r="AJK770" s="142"/>
      <c r="AJL770" s="142"/>
      <c r="AJM770" s="142"/>
      <c r="AJN770" s="142"/>
      <c r="AJO770" s="142"/>
      <c r="AJP770" s="142"/>
      <c r="AJQ770" s="142"/>
      <c r="AJR770" s="142"/>
      <c r="AJS770" s="142"/>
      <c r="AJT770" s="142"/>
      <c r="AJU770" s="142"/>
      <c r="AJV770" s="142"/>
      <c r="AJW770" s="142"/>
      <c r="AJX770" s="142"/>
      <c r="AJY770" s="142"/>
      <c r="AJZ770" s="142"/>
      <c r="AKA770" s="142"/>
      <c r="AKB770" s="142"/>
      <c r="AKC770" s="142"/>
      <c r="AKD770" s="142"/>
      <c r="AKE770" s="142"/>
      <c r="AKF770" s="142"/>
      <c r="AKG770" s="142"/>
      <c r="AKH770" s="142"/>
      <c r="AKI770" s="142"/>
      <c r="AKJ770" s="142"/>
      <c r="AKK770" s="142"/>
      <c r="AKL770" s="142"/>
      <c r="AKM770" s="142"/>
      <c r="AKN770" s="142"/>
      <c r="AKO770" s="142"/>
      <c r="AKP770" s="142"/>
      <c r="AKQ770" s="142"/>
      <c r="AKR770" s="142"/>
      <c r="AKS770" s="142"/>
      <c r="AKT770" s="142"/>
      <c r="AKU770" s="142"/>
      <c r="AKV770" s="142"/>
      <c r="AKW770" s="142"/>
      <c r="AKX770" s="142"/>
      <c r="AKY770" s="142"/>
      <c r="AKZ770" s="142"/>
      <c r="ALA770" s="142"/>
      <c r="ALB770" s="142"/>
      <c r="ALC770" s="142"/>
      <c r="ALD770" s="142"/>
      <c r="ALE770" s="142"/>
      <c r="ALF770" s="142"/>
      <c r="ALG770" s="142"/>
      <c r="ALH770" s="142"/>
      <c r="ALI770" s="142"/>
      <c r="ALJ770" s="142"/>
      <c r="ALK770" s="142"/>
      <c r="ALL770" s="142"/>
      <c r="ALM770" s="142"/>
      <c r="ALN770" s="142"/>
      <c r="ALO770" s="142"/>
      <c r="ALP770" s="142"/>
      <c r="ALQ770" s="142"/>
      <c r="ALR770" s="142"/>
      <c r="ALS770" s="142"/>
      <c r="ALT770" s="142"/>
      <c r="ALU770" s="142"/>
      <c r="ALV770" s="142"/>
      <c r="ALW770" s="142"/>
      <c r="ALX770" s="142"/>
      <c r="ALY770" s="142"/>
      <c r="ALZ770" s="142"/>
      <c r="AMA770" s="142"/>
      <c r="AMB770" s="142"/>
      <c r="AMC770" s="142"/>
      <c r="AMD770" s="142"/>
      <c r="AME770" s="142"/>
      <c r="AMF770" s="142"/>
      <c r="AMG770" s="142"/>
      <c r="AMH770" s="142"/>
      <c r="AMI770" s="142"/>
    </row>
    <row r="771" spans="1:1023" s="179" customFormat="1" ht="12" customHeight="1" x14ac:dyDescent="0.2">
      <c r="A771" s="443" t="str">
        <f>'PLANILHA ORÇAMENTARIA'!A152</f>
        <v>12.1</v>
      </c>
      <c r="B771" s="457"/>
      <c r="C771" s="467" t="str">
        <f>'PLANILHA ORÇAMENTARIA'!D152</f>
        <v>PONTO DE ÁGUA FRIA EMBUTIDO, INCLUINDO TUBO DE PVC RÍGIDO SOLDÁVEL E CONEXÕES</v>
      </c>
      <c r="D771" s="460"/>
      <c r="E771" s="460"/>
      <c r="F771" s="460"/>
      <c r="G771" s="460"/>
      <c r="H771" s="461"/>
    </row>
    <row r="772" spans="1:1023" s="179" customFormat="1" ht="12" customHeight="1" x14ac:dyDescent="0.2">
      <c r="A772" s="445"/>
      <c r="B772" s="458"/>
      <c r="C772" s="230" t="s">
        <v>210</v>
      </c>
      <c r="D772" s="188" t="str">
        <f>'PLANILHA ORÇAMENTARIA'!E152</f>
        <v>UN.</v>
      </c>
      <c r="E772" s="188"/>
      <c r="F772" s="188"/>
      <c r="G772" s="188"/>
      <c r="H772" s="190"/>
    </row>
    <row r="773" spans="1:1023" s="179" customFormat="1" ht="12" customHeight="1" x14ac:dyDescent="0.2">
      <c r="A773" s="445"/>
      <c r="B773" s="458"/>
      <c r="C773" s="230" t="s">
        <v>212</v>
      </c>
      <c r="D773" s="189">
        <f>'PLANILHA ORÇAMENTARIA'!F152</f>
        <v>27</v>
      </c>
      <c r="E773" s="188"/>
      <c r="F773" s="188"/>
      <c r="G773" s="188"/>
      <c r="H773" s="190"/>
    </row>
    <row r="774" spans="1:1023" s="179" customFormat="1" ht="12" customHeight="1" x14ac:dyDescent="0.2">
      <c r="A774" s="445"/>
      <c r="B774" s="446"/>
      <c r="C774" s="462" t="s">
        <v>707</v>
      </c>
      <c r="D774" s="463"/>
      <c r="E774" s="463"/>
      <c r="F774" s="463"/>
      <c r="G774" s="463"/>
      <c r="H774" s="464"/>
    </row>
    <row r="775" spans="1:1023" s="179" customFormat="1" ht="12" customHeight="1" x14ac:dyDescent="0.2">
      <c r="A775" s="445"/>
      <c r="B775" s="446"/>
      <c r="C775" s="462" t="s">
        <v>708</v>
      </c>
      <c r="D775" s="463"/>
      <c r="E775" s="463"/>
      <c r="F775" s="463"/>
      <c r="G775" s="463"/>
      <c r="H775" s="464"/>
    </row>
    <row r="776" spans="1:1023" s="179" customFormat="1" ht="12" customHeight="1" x14ac:dyDescent="0.2">
      <c r="A776" s="445"/>
      <c r="B776" s="446"/>
      <c r="C776" s="462" t="s">
        <v>709</v>
      </c>
      <c r="D776" s="463"/>
      <c r="E776" s="463"/>
      <c r="F776" s="463"/>
      <c r="G776" s="463"/>
      <c r="H776" s="464"/>
    </row>
    <row r="777" spans="1:1023" s="179" customFormat="1" ht="12" customHeight="1" x14ac:dyDescent="0.2">
      <c r="A777" s="445"/>
      <c r="B777" s="446"/>
      <c r="C777" s="462" t="s">
        <v>710</v>
      </c>
      <c r="D777" s="463"/>
      <c r="E777" s="463"/>
      <c r="F777" s="463"/>
      <c r="G777" s="463"/>
      <c r="H777" s="464"/>
    </row>
    <row r="778" spans="1:1023" s="179" customFormat="1" ht="12" customHeight="1" x14ac:dyDescent="0.2">
      <c r="A778" s="445"/>
      <c r="B778" s="446"/>
      <c r="C778" s="462" t="s">
        <v>711</v>
      </c>
      <c r="D778" s="463"/>
      <c r="E778" s="463"/>
      <c r="F778" s="463"/>
      <c r="G778" s="463"/>
      <c r="H778" s="464"/>
    </row>
    <row r="779" spans="1:1023" s="179" customFormat="1" ht="12" customHeight="1" x14ac:dyDescent="0.2">
      <c r="A779" s="445"/>
      <c r="B779" s="446"/>
      <c r="C779" s="462" t="s">
        <v>712</v>
      </c>
      <c r="D779" s="463"/>
      <c r="E779" s="463"/>
      <c r="F779" s="463"/>
      <c r="G779" s="463"/>
      <c r="H779" s="464"/>
    </row>
    <row r="780" spans="1:1023" s="179" customFormat="1" ht="12" customHeight="1" x14ac:dyDescent="0.2">
      <c r="A780" s="445"/>
      <c r="B780" s="446"/>
      <c r="C780" s="462" t="s">
        <v>1059</v>
      </c>
      <c r="D780" s="463"/>
      <c r="E780" s="463"/>
      <c r="F780" s="463"/>
      <c r="G780" s="463"/>
      <c r="H780" s="464"/>
    </row>
    <row r="781" spans="1:1023" s="179" customFormat="1" ht="12" customHeight="1" x14ac:dyDescent="0.2">
      <c r="A781" s="447"/>
      <c r="B781" s="448"/>
      <c r="C781" s="232" t="s">
        <v>319</v>
      </c>
      <c r="D781" s="237">
        <v>27</v>
      </c>
      <c r="E781" s="234"/>
      <c r="F781" s="234"/>
      <c r="G781" s="234"/>
      <c r="H781" s="235"/>
    </row>
    <row r="782" spans="1:1023" s="179" customFormat="1" ht="12" customHeight="1" x14ac:dyDescent="0.2">
      <c r="A782" s="443" t="str">
        <f>'PLANILHA ORÇAMENTARIA'!A153</f>
        <v>12.2</v>
      </c>
      <c r="B782" s="457"/>
      <c r="C782" s="467" t="str">
        <f>'PLANILHA ORÇAMENTARIA'!D153</f>
        <v>PONTO DE ESGOTO, INCLUINDO TUBO DE PVC RÍGIDO SOLDÁVEL DE 100 MM E CONEXÕES (VASO SANITÁRIO)</v>
      </c>
      <c r="D782" s="460"/>
      <c r="E782" s="460"/>
      <c r="F782" s="460"/>
      <c r="G782" s="460"/>
      <c r="H782" s="461"/>
    </row>
    <row r="783" spans="1:1023" s="179" customFormat="1" ht="12" customHeight="1" x14ac:dyDescent="0.2">
      <c r="A783" s="445"/>
      <c r="B783" s="458"/>
      <c r="C783" s="230" t="s">
        <v>210</v>
      </c>
      <c r="D783" s="188" t="str">
        <f>'PLANILHA ORÇAMENTARIA'!E153</f>
        <v>UN.</v>
      </c>
      <c r="E783" s="188"/>
      <c r="F783" s="188"/>
      <c r="G783" s="188"/>
      <c r="H783" s="190"/>
    </row>
    <row r="784" spans="1:1023" s="179" customFormat="1" ht="12" customHeight="1" x14ac:dyDescent="0.2">
      <c r="A784" s="445"/>
      <c r="B784" s="458"/>
      <c r="C784" s="230" t="s">
        <v>212</v>
      </c>
      <c r="D784" s="189">
        <f>'PLANILHA ORÇAMENTARIA'!F153</f>
        <v>7</v>
      </c>
      <c r="E784" s="188"/>
      <c r="F784" s="188"/>
      <c r="G784" s="188"/>
      <c r="H784" s="190"/>
    </row>
    <row r="785" spans="1:8" s="179" customFormat="1" ht="12" customHeight="1" x14ac:dyDescent="0.2">
      <c r="A785" s="445"/>
      <c r="B785" s="446"/>
      <c r="C785" s="462" t="s">
        <v>709</v>
      </c>
      <c r="D785" s="463"/>
      <c r="E785" s="463"/>
      <c r="F785" s="463"/>
      <c r="G785" s="463"/>
      <c r="H785" s="464"/>
    </row>
    <row r="786" spans="1:8" s="179" customFormat="1" ht="12" customHeight="1" x14ac:dyDescent="0.2">
      <c r="A786" s="445"/>
      <c r="B786" s="446"/>
      <c r="C786" s="462" t="s">
        <v>713</v>
      </c>
      <c r="D786" s="463"/>
      <c r="E786" s="463"/>
      <c r="F786" s="463"/>
      <c r="G786" s="463"/>
      <c r="H786" s="464"/>
    </row>
    <row r="787" spans="1:8" s="188" customFormat="1" ht="12" customHeight="1" x14ac:dyDescent="0.2">
      <c r="A787" s="447"/>
      <c r="B787" s="448"/>
      <c r="C787" s="232" t="s">
        <v>319</v>
      </c>
      <c r="D787" s="237">
        <v>7</v>
      </c>
      <c r="E787" s="234"/>
      <c r="F787" s="234"/>
      <c r="G787" s="234"/>
      <c r="H787" s="235"/>
    </row>
    <row r="788" spans="1:8" s="188" customFormat="1" x14ac:dyDescent="0.2">
      <c r="A788" s="443" t="str">
        <f>'PLANILHA ORÇAMENTARIA'!A154</f>
        <v>12.3</v>
      </c>
      <c r="B788" s="457"/>
      <c r="C788" s="467" t="str">
        <f>'PLANILHA ORÇAMENTARIA'!D154</f>
        <v>PONTO DE ESGOTO, INCLUINDO TUBO DE PVC RÍGIDO SOLDÁVEL DE 40 MM E CONEXÕES (LAVATÓRIOS, MICTÓRIOS, RALOS SIFONADOS, ETC.)</v>
      </c>
      <c r="D788" s="460"/>
      <c r="E788" s="460"/>
      <c r="F788" s="460"/>
      <c r="G788" s="460"/>
      <c r="H788" s="461"/>
    </row>
    <row r="789" spans="1:8" s="188" customFormat="1" ht="12" customHeight="1" x14ac:dyDescent="0.2">
      <c r="A789" s="445"/>
      <c r="B789" s="458"/>
      <c r="C789" s="230" t="s">
        <v>210</v>
      </c>
      <c r="D789" s="188" t="str">
        <f>'PLANILHA ORÇAMENTARIA'!E154</f>
        <v>UN.</v>
      </c>
      <c r="H789" s="190"/>
    </row>
    <row r="790" spans="1:8" s="188" customFormat="1" ht="12" customHeight="1" x14ac:dyDescent="0.2">
      <c r="A790" s="445"/>
      <c r="B790" s="458"/>
      <c r="C790" s="230" t="s">
        <v>212</v>
      </c>
      <c r="D790" s="189">
        <f>'PLANILHA ORÇAMENTARIA'!F154</f>
        <v>14</v>
      </c>
      <c r="H790" s="190"/>
    </row>
    <row r="791" spans="1:8" s="188" customFormat="1" ht="12" customHeight="1" x14ac:dyDescent="0.2">
      <c r="A791" s="445"/>
      <c r="B791" s="446"/>
      <c r="C791" s="462" t="s">
        <v>714</v>
      </c>
      <c r="D791" s="463"/>
      <c r="E791" s="463"/>
      <c r="F791" s="463"/>
      <c r="G791" s="463"/>
      <c r="H791" s="464"/>
    </row>
    <row r="792" spans="1:8" s="188" customFormat="1" ht="12" customHeight="1" x14ac:dyDescent="0.2">
      <c r="A792" s="445"/>
      <c r="B792" s="446"/>
      <c r="C792" s="462" t="s">
        <v>715</v>
      </c>
      <c r="D792" s="463"/>
      <c r="E792" s="463"/>
      <c r="F792" s="463"/>
      <c r="G792" s="463"/>
      <c r="H792" s="464"/>
    </row>
    <row r="793" spans="1:8" s="188" customFormat="1" ht="12" customHeight="1" x14ac:dyDescent="0.2">
      <c r="A793" s="445"/>
      <c r="B793" s="446"/>
      <c r="C793" s="462" t="s">
        <v>716</v>
      </c>
      <c r="D793" s="463"/>
      <c r="E793" s="463"/>
      <c r="F793" s="463"/>
      <c r="G793" s="463"/>
      <c r="H793" s="464"/>
    </row>
    <row r="794" spans="1:8" s="188" customFormat="1" ht="12" customHeight="1" x14ac:dyDescent="0.2">
      <c r="A794" s="445"/>
      <c r="B794" s="446"/>
      <c r="C794" s="462" t="s">
        <v>717</v>
      </c>
      <c r="D794" s="463"/>
      <c r="E794" s="463"/>
      <c r="F794" s="463"/>
      <c r="G794" s="463"/>
      <c r="H794" s="464"/>
    </row>
    <row r="795" spans="1:8" s="188" customFormat="1" ht="12" customHeight="1" x14ac:dyDescent="0.2">
      <c r="A795" s="445"/>
      <c r="B795" s="446"/>
      <c r="C795" s="462" t="s">
        <v>718</v>
      </c>
      <c r="D795" s="463"/>
      <c r="E795" s="463"/>
      <c r="F795" s="463"/>
      <c r="G795" s="463"/>
      <c r="H795" s="464"/>
    </row>
    <row r="796" spans="1:8" s="188" customFormat="1" ht="12" customHeight="1" x14ac:dyDescent="0.2">
      <c r="A796" s="445"/>
      <c r="B796" s="446"/>
      <c r="C796" s="462" t="s">
        <v>719</v>
      </c>
      <c r="D796" s="463"/>
      <c r="E796" s="463"/>
      <c r="F796" s="463"/>
      <c r="G796" s="463"/>
      <c r="H796" s="464"/>
    </row>
    <row r="797" spans="1:8" s="188" customFormat="1" ht="12" customHeight="1" x14ac:dyDescent="0.2">
      <c r="A797" s="445"/>
      <c r="B797" s="446"/>
      <c r="C797" s="462" t="s">
        <v>720</v>
      </c>
      <c r="D797" s="463"/>
      <c r="E797" s="463"/>
      <c r="F797" s="463"/>
      <c r="G797" s="463"/>
      <c r="H797" s="464"/>
    </row>
    <row r="798" spans="1:8" s="188" customFormat="1" ht="12" customHeight="1" x14ac:dyDescent="0.2">
      <c r="A798" s="445"/>
      <c r="B798" s="446"/>
      <c r="C798" s="462" t="s">
        <v>756</v>
      </c>
      <c r="D798" s="463"/>
      <c r="E798" s="463"/>
      <c r="F798" s="463"/>
      <c r="G798" s="463"/>
      <c r="H798" s="464"/>
    </row>
    <row r="799" spans="1:8" s="142" customFormat="1" x14ac:dyDescent="0.2">
      <c r="A799" s="447"/>
      <c r="B799" s="448"/>
      <c r="C799" s="232" t="s">
        <v>319</v>
      </c>
      <c r="D799" s="237">
        <f>4+1+1+2+2+2+1+1</f>
        <v>14</v>
      </c>
      <c r="E799" s="234"/>
      <c r="F799" s="234"/>
      <c r="G799" s="234"/>
      <c r="H799" s="235"/>
    </row>
    <row r="800" spans="1:8" s="142" customFormat="1" x14ac:dyDescent="0.2">
      <c r="A800" s="443" t="str">
        <f>'PLANILHA ORÇAMENTARIA'!A155</f>
        <v>12.4</v>
      </c>
      <c r="B800" s="457"/>
      <c r="C800" s="467" t="str">
        <f>'PLANILHA ORÇAMENTARIA'!D155</f>
        <v>PONTO DE ESGOTO, INCLUINDO TUBO DE PVC RÍGIDO SOLDÁVEL DE 50 MM E CONEXÕES (PIAS DE COZINHA, MÁQUINAS DE LAVAR, ETC.)</v>
      </c>
      <c r="D800" s="460"/>
      <c r="E800" s="460"/>
      <c r="F800" s="460"/>
      <c r="G800" s="460"/>
      <c r="H800" s="461"/>
    </row>
    <row r="801" spans="1:1023" s="142" customFormat="1" x14ac:dyDescent="0.2">
      <c r="A801" s="445"/>
      <c r="B801" s="458"/>
      <c r="C801" s="230" t="s">
        <v>210</v>
      </c>
      <c r="D801" s="188" t="str">
        <f>'PLANILHA ORÇAMENTARIA'!E155</f>
        <v>UN.</v>
      </c>
      <c r="E801" s="188"/>
      <c r="F801" s="188"/>
      <c r="G801" s="188"/>
      <c r="H801" s="190"/>
    </row>
    <row r="802" spans="1:1023" s="142" customFormat="1" x14ac:dyDescent="0.2">
      <c r="A802" s="445"/>
      <c r="B802" s="458"/>
      <c r="C802" s="230" t="s">
        <v>212</v>
      </c>
      <c r="D802" s="189">
        <f>'PLANILHA ORÇAMENTARIA'!F155</f>
        <v>3</v>
      </c>
      <c r="E802" s="188"/>
      <c r="F802" s="188"/>
      <c r="G802" s="188"/>
      <c r="H802" s="190"/>
    </row>
    <row r="803" spans="1:1023" s="142" customFormat="1" x14ac:dyDescent="0.2">
      <c r="A803" s="445"/>
      <c r="B803" s="446"/>
      <c r="C803" s="462" t="s">
        <v>721</v>
      </c>
      <c r="D803" s="463"/>
      <c r="E803" s="463"/>
      <c r="F803" s="463"/>
      <c r="G803" s="463"/>
      <c r="H803" s="464"/>
    </row>
    <row r="804" spans="1:1023" s="142" customFormat="1" x14ac:dyDescent="0.2">
      <c r="A804" s="447"/>
      <c r="B804" s="448"/>
      <c r="C804" s="232" t="s">
        <v>319</v>
      </c>
      <c r="D804" s="237">
        <v>3</v>
      </c>
      <c r="E804" s="234"/>
      <c r="F804" s="234"/>
      <c r="G804" s="234"/>
      <c r="H804" s="235"/>
    </row>
    <row r="805" spans="1:1023" s="177" customFormat="1" ht="12" customHeight="1" x14ac:dyDescent="0.2">
      <c r="A805" s="468">
        <f>'PLANILHA ORÇAMENTARIA'!A158</f>
        <v>13</v>
      </c>
      <c r="B805" s="468"/>
      <c r="C805" s="469" t="str">
        <f>'PLANILHA ORÇAMENTARIA'!D158</f>
        <v xml:space="preserve">LOUÇAS E METAIS </v>
      </c>
      <c r="D805" s="469"/>
      <c r="E805" s="469"/>
      <c r="F805" s="469"/>
      <c r="G805" s="469"/>
      <c r="H805" s="469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  <c r="AN805" s="142"/>
      <c r="AO805" s="142"/>
      <c r="AP805" s="142"/>
      <c r="AQ805" s="142"/>
      <c r="AR805" s="142"/>
      <c r="AS805" s="142"/>
      <c r="AT805" s="142"/>
      <c r="AU805" s="142"/>
      <c r="AV805" s="142"/>
      <c r="AW805" s="142"/>
      <c r="AX805" s="142"/>
      <c r="AY805" s="142"/>
      <c r="AZ805" s="142"/>
      <c r="BA805" s="142"/>
      <c r="BB805" s="142"/>
      <c r="BC805" s="142"/>
      <c r="BD805" s="142"/>
      <c r="BE805" s="142"/>
      <c r="BF805" s="142"/>
      <c r="BG805" s="142"/>
      <c r="BH805" s="142"/>
      <c r="BI805" s="142"/>
      <c r="BJ805" s="142"/>
      <c r="BK805" s="142"/>
      <c r="BL805" s="142"/>
      <c r="BM805" s="142"/>
      <c r="BN805" s="142"/>
      <c r="BO805" s="142"/>
      <c r="BP805" s="142"/>
      <c r="BQ805" s="142"/>
      <c r="BR805" s="142"/>
      <c r="BS805" s="142"/>
      <c r="BT805" s="142"/>
      <c r="BU805" s="142"/>
      <c r="BV805" s="142"/>
      <c r="BW805" s="142"/>
      <c r="BX805" s="142"/>
      <c r="BY805" s="142"/>
      <c r="BZ805" s="142"/>
      <c r="CA805" s="142"/>
      <c r="CB805" s="142"/>
      <c r="CC805" s="142"/>
      <c r="CD805" s="142"/>
      <c r="CE805" s="142"/>
      <c r="CF805" s="142"/>
      <c r="CG805" s="142"/>
      <c r="CH805" s="142"/>
      <c r="CI805" s="142"/>
      <c r="CJ805" s="142"/>
      <c r="CK805" s="142"/>
      <c r="CL805" s="142"/>
      <c r="CM805" s="142"/>
      <c r="CN805" s="142"/>
      <c r="CO805" s="142"/>
      <c r="CP805" s="142"/>
      <c r="CQ805" s="142"/>
      <c r="CR805" s="142"/>
      <c r="CS805" s="142"/>
      <c r="CT805" s="142"/>
      <c r="CU805" s="142"/>
      <c r="CV805" s="142"/>
      <c r="CW805" s="142"/>
      <c r="CX805" s="142"/>
      <c r="CY805" s="142"/>
      <c r="CZ805" s="142"/>
      <c r="DA805" s="142"/>
      <c r="DB805" s="142"/>
      <c r="DC805" s="142"/>
      <c r="DD805" s="142"/>
      <c r="DE805" s="142"/>
      <c r="DF805" s="142"/>
      <c r="DG805" s="142"/>
      <c r="DH805" s="142"/>
      <c r="DI805" s="142"/>
      <c r="DJ805" s="142"/>
      <c r="DK805" s="142"/>
      <c r="DL805" s="142"/>
      <c r="DM805" s="142"/>
      <c r="DN805" s="142"/>
      <c r="DO805" s="142"/>
      <c r="DP805" s="142"/>
      <c r="DQ805" s="142"/>
      <c r="DR805" s="142"/>
      <c r="DS805" s="142"/>
      <c r="DT805" s="142"/>
      <c r="DU805" s="142"/>
      <c r="DV805" s="142"/>
      <c r="DW805" s="142"/>
      <c r="DX805" s="142"/>
      <c r="DY805" s="142"/>
      <c r="DZ805" s="142"/>
      <c r="EA805" s="142"/>
      <c r="EB805" s="142"/>
      <c r="EC805" s="142"/>
      <c r="ED805" s="142"/>
      <c r="EE805" s="142"/>
      <c r="EF805" s="142"/>
      <c r="EG805" s="142"/>
      <c r="EH805" s="142"/>
      <c r="EI805" s="142"/>
      <c r="EJ805" s="142"/>
      <c r="EK805" s="142"/>
      <c r="EL805" s="142"/>
      <c r="EM805" s="142"/>
      <c r="EN805" s="142"/>
      <c r="EO805" s="142"/>
      <c r="EP805" s="142"/>
      <c r="EQ805" s="142"/>
      <c r="ER805" s="142"/>
      <c r="ES805" s="142"/>
      <c r="ET805" s="142"/>
      <c r="EU805" s="142"/>
      <c r="EV805" s="142"/>
      <c r="EW805" s="142"/>
      <c r="EX805" s="142"/>
      <c r="EY805" s="142"/>
      <c r="EZ805" s="142"/>
      <c r="FA805" s="142"/>
      <c r="FB805" s="142"/>
      <c r="FC805" s="142"/>
      <c r="FD805" s="142"/>
      <c r="FE805" s="142"/>
      <c r="FF805" s="142"/>
      <c r="FG805" s="142"/>
      <c r="FH805" s="142"/>
      <c r="FI805" s="142"/>
      <c r="FJ805" s="142"/>
      <c r="FK805" s="142"/>
      <c r="FL805" s="142"/>
      <c r="FM805" s="142"/>
      <c r="FN805" s="142"/>
      <c r="FO805" s="142"/>
      <c r="FP805" s="142"/>
      <c r="FQ805" s="142"/>
      <c r="FR805" s="142"/>
      <c r="FS805" s="142"/>
      <c r="FT805" s="142"/>
      <c r="FU805" s="142"/>
      <c r="FV805" s="142"/>
      <c r="FW805" s="142"/>
      <c r="FX805" s="142"/>
      <c r="FY805" s="142"/>
      <c r="FZ805" s="142"/>
      <c r="GA805" s="142"/>
      <c r="GB805" s="142"/>
      <c r="GC805" s="142"/>
      <c r="GD805" s="142"/>
      <c r="GE805" s="142"/>
      <c r="GF805" s="142"/>
      <c r="GG805" s="142"/>
      <c r="GH805" s="142"/>
      <c r="GI805" s="142"/>
      <c r="GJ805" s="142"/>
      <c r="GK805" s="142"/>
      <c r="GL805" s="142"/>
      <c r="GM805" s="142"/>
      <c r="GN805" s="142"/>
      <c r="GO805" s="142"/>
      <c r="GP805" s="142"/>
      <c r="GQ805" s="142"/>
      <c r="GR805" s="142"/>
      <c r="GS805" s="142"/>
      <c r="GT805" s="142"/>
      <c r="GU805" s="142"/>
      <c r="GV805" s="142"/>
      <c r="GW805" s="142"/>
      <c r="GX805" s="142"/>
      <c r="GY805" s="142"/>
      <c r="GZ805" s="142"/>
      <c r="HA805" s="142"/>
      <c r="HB805" s="142"/>
      <c r="HC805" s="142"/>
      <c r="HD805" s="142"/>
      <c r="HE805" s="142"/>
      <c r="HF805" s="142"/>
      <c r="HG805" s="142"/>
      <c r="HH805" s="142"/>
      <c r="HI805" s="142"/>
      <c r="HJ805" s="142"/>
      <c r="HK805" s="142"/>
      <c r="HL805" s="142"/>
      <c r="HM805" s="142"/>
      <c r="HN805" s="142"/>
      <c r="HO805" s="142"/>
      <c r="HP805" s="142"/>
      <c r="HQ805" s="142"/>
      <c r="HR805" s="142"/>
      <c r="HS805" s="142"/>
      <c r="HT805" s="142"/>
      <c r="HU805" s="142"/>
      <c r="HV805" s="142"/>
      <c r="HW805" s="142"/>
      <c r="HX805" s="142"/>
      <c r="HY805" s="142"/>
      <c r="HZ805" s="142"/>
      <c r="IA805" s="142"/>
      <c r="IB805" s="142"/>
      <c r="IC805" s="142"/>
      <c r="ID805" s="142"/>
      <c r="IE805" s="142"/>
      <c r="IF805" s="142"/>
      <c r="IG805" s="142"/>
      <c r="IH805" s="142"/>
      <c r="II805" s="142"/>
      <c r="IJ805" s="142"/>
      <c r="IK805" s="142"/>
      <c r="IL805" s="142"/>
      <c r="IM805" s="142"/>
      <c r="IN805" s="142"/>
      <c r="IO805" s="142"/>
      <c r="IP805" s="142"/>
      <c r="IQ805" s="142"/>
      <c r="IR805" s="142"/>
      <c r="IS805" s="142"/>
      <c r="IT805" s="142"/>
      <c r="IU805" s="142"/>
      <c r="IV805" s="142"/>
      <c r="IW805" s="142"/>
      <c r="IX805" s="142"/>
      <c r="IY805" s="142"/>
      <c r="IZ805" s="142"/>
      <c r="JA805" s="142"/>
      <c r="JB805" s="142"/>
      <c r="JC805" s="142"/>
      <c r="JD805" s="142"/>
      <c r="JE805" s="142"/>
      <c r="JF805" s="142"/>
      <c r="JG805" s="142"/>
      <c r="JH805" s="142"/>
      <c r="JI805" s="142"/>
      <c r="JJ805" s="142"/>
      <c r="JK805" s="142"/>
      <c r="JL805" s="142"/>
      <c r="JM805" s="142"/>
      <c r="JN805" s="142"/>
      <c r="JO805" s="142"/>
      <c r="JP805" s="142"/>
      <c r="JQ805" s="142"/>
      <c r="JR805" s="142"/>
      <c r="JS805" s="142"/>
      <c r="JT805" s="142"/>
      <c r="JU805" s="142"/>
      <c r="JV805" s="142"/>
      <c r="JW805" s="142"/>
      <c r="JX805" s="142"/>
      <c r="JY805" s="142"/>
      <c r="JZ805" s="142"/>
      <c r="KA805" s="142"/>
      <c r="KB805" s="142"/>
      <c r="KC805" s="142"/>
      <c r="KD805" s="142"/>
      <c r="KE805" s="142"/>
      <c r="KF805" s="142"/>
      <c r="KG805" s="142"/>
      <c r="KH805" s="142"/>
      <c r="KI805" s="142"/>
      <c r="KJ805" s="142"/>
      <c r="KK805" s="142"/>
      <c r="KL805" s="142"/>
      <c r="KM805" s="142"/>
      <c r="KN805" s="142"/>
      <c r="KO805" s="142"/>
      <c r="KP805" s="142"/>
      <c r="KQ805" s="142"/>
      <c r="KR805" s="142"/>
      <c r="KS805" s="142"/>
      <c r="KT805" s="142"/>
      <c r="KU805" s="142"/>
      <c r="KV805" s="142"/>
      <c r="KW805" s="142"/>
      <c r="KX805" s="142"/>
      <c r="KY805" s="142"/>
      <c r="KZ805" s="142"/>
      <c r="LA805" s="142"/>
      <c r="LB805" s="142"/>
      <c r="LC805" s="142"/>
      <c r="LD805" s="142"/>
      <c r="LE805" s="142"/>
      <c r="LF805" s="142"/>
      <c r="LG805" s="142"/>
      <c r="LH805" s="142"/>
      <c r="LI805" s="142"/>
      <c r="LJ805" s="142"/>
      <c r="LK805" s="142"/>
      <c r="LL805" s="142"/>
      <c r="LM805" s="142"/>
      <c r="LN805" s="142"/>
      <c r="LO805" s="142"/>
      <c r="LP805" s="142"/>
      <c r="LQ805" s="142"/>
      <c r="LR805" s="142"/>
      <c r="LS805" s="142"/>
      <c r="LT805" s="142"/>
      <c r="LU805" s="142"/>
      <c r="LV805" s="142"/>
      <c r="LW805" s="142"/>
      <c r="LX805" s="142"/>
      <c r="LY805" s="142"/>
      <c r="LZ805" s="142"/>
      <c r="MA805" s="142"/>
      <c r="MB805" s="142"/>
      <c r="MC805" s="142"/>
      <c r="MD805" s="142"/>
      <c r="ME805" s="142"/>
      <c r="MF805" s="142"/>
      <c r="MG805" s="142"/>
      <c r="MH805" s="142"/>
      <c r="MI805" s="142"/>
      <c r="MJ805" s="142"/>
      <c r="MK805" s="142"/>
      <c r="ML805" s="142"/>
      <c r="MM805" s="142"/>
      <c r="MN805" s="142"/>
      <c r="MO805" s="142"/>
      <c r="MP805" s="142"/>
      <c r="MQ805" s="142"/>
      <c r="MR805" s="142"/>
      <c r="MS805" s="142"/>
      <c r="MT805" s="142"/>
      <c r="MU805" s="142"/>
      <c r="MV805" s="142"/>
      <c r="MW805" s="142"/>
      <c r="MX805" s="142"/>
      <c r="MY805" s="142"/>
      <c r="MZ805" s="142"/>
      <c r="NA805" s="142"/>
      <c r="NB805" s="142"/>
      <c r="NC805" s="142"/>
      <c r="ND805" s="142"/>
      <c r="NE805" s="142"/>
      <c r="NF805" s="142"/>
      <c r="NG805" s="142"/>
      <c r="NH805" s="142"/>
      <c r="NI805" s="142"/>
      <c r="NJ805" s="142"/>
      <c r="NK805" s="142"/>
      <c r="NL805" s="142"/>
      <c r="NM805" s="142"/>
      <c r="NN805" s="142"/>
      <c r="NO805" s="142"/>
      <c r="NP805" s="142"/>
      <c r="NQ805" s="142"/>
      <c r="NR805" s="142"/>
      <c r="NS805" s="142"/>
      <c r="NT805" s="142"/>
      <c r="NU805" s="142"/>
      <c r="NV805" s="142"/>
      <c r="NW805" s="142"/>
      <c r="NX805" s="142"/>
      <c r="NY805" s="142"/>
      <c r="NZ805" s="142"/>
      <c r="OA805" s="142"/>
      <c r="OB805" s="142"/>
      <c r="OC805" s="142"/>
      <c r="OD805" s="142"/>
      <c r="OE805" s="142"/>
      <c r="OF805" s="142"/>
      <c r="OG805" s="142"/>
      <c r="OH805" s="142"/>
      <c r="OI805" s="142"/>
      <c r="OJ805" s="142"/>
      <c r="OK805" s="142"/>
      <c r="OL805" s="142"/>
      <c r="OM805" s="142"/>
      <c r="ON805" s="142"/>
      <c r="OO805" s="142"/>
      <c r="OP805" s="142"/>
      <c r="OQ805" s="142"/>
      <c r="OR805" s="142"/>
      <c r="OS805" s="142"/>
      <c r="OT805" s="142"/>
      <c r="OU805" s="142"/>
      <c r="OV805" s="142"/>
      <c r="OW805" s="142"/>
      <c r="OX805" s="142"/>
      <c r="OY805" s="142"/>
      <c r="OZ805" s="142"/>
      <c r="PA805" s="142"/>
      <c r="PB805" s="142"/>
      <c r="PC805" s="142"/>
      <c r="PD805" s="142"/>
      <c r="PE805" s="142"/>
      <c r="PF805" s="142"/>
      <c r="PG805" s="142"/>
      <c r="PH805" s="142"/>
      <c r="PI805" s="142"/>
      <c r="PJ805" s="142"/>
      <c r="PK805" s="142"/>
      <c r="PL805" s="142"/>
      <c r="PM805" s="142"/>
      <c r="PN805" s="142"/>
      <c r="PO805" s="142"/>
      <c r="PP805" s="142"/>
      <c r="PQ805" s="142"/>
      <c r="PR805" s="142"/>
      <c r="PS805" s="142"/>
      <c r="PT805" s="142"/>
      <c r="PU805" s="142"/>
      <c r="PV805" s="142"/>
      <c r="PW805" s="142"/>
      <c r="PX805" s="142"/>
      <c r="PY805" s="142"/>
      <c r="PZ805" s="142"/>
      <c r="QA805" s="142"/>
      <c r="QB805" s="142"/>
      <c r="QC805" s="142"/>
      <c r="QD805" s="142"/>
      <c r="QE805" s="142"/>
      <c r="QF805" s="142"/>
      <c r="QG805" s="142"/>
      <c r="QH805" s="142"/>
      <c r="QI805" s="142"/>
      <c r="QJ805" s="142"/>
      <c r="QK805" s="142"/>
      <c r="QL805" s="142"/>
      <c r="QM805" s="142"/>
      <c r="QN805" s="142"/>
      <c r="QO805" s="142"/>
      <c r="QP805" s="142"/>
      <c r="QQ805" s="142"/>
      <c r="QR805" s="142"/>
      <c r="QS805" s="142"/>
      <c r="QT805" s="142"/>
      <c r="QU805" s="142"/>
      <c r="QV805" s="142"/>
      <c r="QW805" s="142"/>
      <c r="QX805" s="142"/>
      <c r="QY805" s="142"/>
      <c r="QZ805" s="142"/>
      <c r="RA805" s="142"/>
      <c r="RB805" s="142"/>
      <c r="RC805" s="142"/>
      <c r="RD805" s="142"/>
      <c r="RE805" s="142"/>
      <c r="RF805" s="142"/>
      <c r="RG805" s="142"/>
      <c r="RH805" s="142"/>
      <c r="RI805" s="142"/>
      <c r="RJ805" s="142"/>
      <c r="RK805" s="142"/>
      <c r="RL805" s="142"/>
      <c r="RM805" s="142"/>
      <c r="RN805" s="142"/>
      <c r="RO805" s="142"/>
      <c r="RP805" s="142"/>
      <c r="RQ805" s="142"/>
      <c r="RR805" s="142"/>
      <c r="RS805" s="142"/>
      <c r="RT805" s="142"/>
      <c r="RU805" s="142"/>
      <c r="RV805" s="142"/>
      <c r="RW805" s="142"/>
      <c r="RX805" s="142"/>
      <c r="RY805" s="142"/>
      <c r="RZ805" s="142"/>
      <c r="SA805" s="142"/>
      <c r="SB805" s="142"/>
      <c r="SC805" s="142"/>
      <c r="SD805" s="142"/>
      <c r="SE805" s="142"/>
      <c r="SF805" s="142"/>
      <c r="SG805" s="142"/>
      <c r="SH805" s="142"/>
      <c r="SI805" s="142"/>
      <c r="SJ805" s="142"/>
      <c r="SK805" s="142"/>
      <c r="SL805" s="142"/>
      <c r="SM805" s="142"/>
      <c r="SN805" s="142"/>
      <c r="SO805" s="142"/>
      <c r="SP805" s="142"/>
      <c r="SQ805" s="142"/>
      <c r="SR805" s="142"/>
      <c r="SS805" s="142"/>
      <c r="ST805" s="142"/>
      <c r="SU805" s="142"/>
      <c r="SV805" s="142"/>
      <c r="SW805" s="142"/>
      <c r="SX805" s="142"/>
      <c r="SY805" s="142"/>
      <c r="SZ805" s="142"/>
      <c r="TA805" s="142"/>
      <c r="TB805" s="142"/>
      <c r="TC805" s="142"/>
      <c r="TD805" s="142"/>
      <c r="TE805" s="142"/>
      <c r="TF805" s="142"/>
      <c r="TG805" s="142"/>
      <c r="TH805" s="142"/>
      <c r="TI805" s="142"/>
      <c r="TJ805" s="142"/>
      <c r="TK805" s="142"/>
      <c r="TL805" s="142"/>
      <c r="TM805" s="142"/>
      <c r="TN805" s="142"/>
      <c r="TO805" s="142"/>
      <c r="TP805" s="142"/>
      <c r="TQ805" s="142"/>
      <c r="TR805" s="142"/>
      <c r="TS805" s="142"/>
      <c r="TT805" s="142"/>
      <c r="TU805" s="142"/>
      <c r="TV805" s="142"/>
      <c r="TW805" s="142"/>
      <c r="TX805" s="142"/>
      <c r="TY805" s="142"/>
      <c r="TZ805" s="142"/>
      <c r="UA805" s="142"/>
      <c r="UB805" s="142"/>
      <c r="UC805" s="142"/>
      <c r="UD805" s="142"/>
      <c r="UE805" s="142"/>
      <c r="UF805" s="142"/>
      <c r="UG805" s="142"/>
      <c r="UH805" s="142"/>
      <c r="UI805" s="142"/>
      <c r="UJ805" s="142"/>
      <c r="UK805" s="142"/>
      <c r="UL805" s="142"/>
      <c r="UM805" s="142"/>
      <c r="UN805" s="142"/>
      <c r="UO805" s="142"/>
      <c r="UP805" s="142"/>
      <c r="UQ805" s="142"/>
      <c r="UR805" s="142"/>
      <c r="US805" s="142"/>
      <c r="UT805" s="142"/>
      <c r="UU805" s="142"/>
      <c r="UV805" s="142"/>
      <c r="UW805" s="142"/>
      <c r="UX805" s="142"/>
      <c r="UY805" s="142"/>
      <c r="UZ805" s="142"/>
      <c r="VA805" s="142"/>
      <c r="VB805" s="142"/>
      <c r="VC805" s="142"/>
      <c r="VD805" s="142"/>
      <c r="VE805" s="142"/>
      <c r="VF805" s="142"/>
      <c r="VG805" s="142"/>
      <c r="VH805" s="142"/>
      <c r="VI805" s="142"/>
      <c r="VJ805" s="142"/>
      <c r="VK805" s="142"/>
      <c r="VL805" s="142"/>
      <c r="VM805" s="142"/>
      <c r="VN805" s="142"/>
      <c r="VO805" s="142"/>
      <c r="VP805" s="142"/>
      <c r="VQ805" s="142"/>
      <c r="VR805" s="142"/>
      <c r="VS805" s="142"/>
      <c r="VT805" s="142"/>
      <c r="VU805" s="142"/>
      <c r="VV805" s="142"/>
      <c r="VW805" s="142"/>
      <c r="VX805" s="142"/>
      <c r="VY805" s="142"/>
      <c r="VZ805" s="142"/>
      <c r="WA805" s="142"/>
      <c r="WB805" s="142"/>
      <c r="WC805" s="142"/>
      <c r="WD805" s="142"/>
      <c r="WE805" s="142"/>
      <c r="WF805" s="142"/>
      <c r="WG805" s="142"/>
      <c r="WH805" s="142"/>
      <c r="WI805" s="142"/>
      <c r="WJ805" s="142"/>
      <c r="WK805" s="142"/>
      <c r="WL805" s="142"/>
      <c r="WM805" s="142"/>
      <c r="WN805" s="142"/>
      <c r="WO805" s="142"/>
      <c r="WP805" s="142"/>
      <c r="WQ805" s="142"/>
      <c r="WR805" s="142"/>
      <c r="WS805" s="142"/>
      <c r="WT805" s="142"/>
      <c r="WU805" s="142"/>
      <c r="WV805" s="142"/>
      <c r="WW805" s="142"/>
      <c r="WX805" s="142"/>
      <c r="WY805" s="142"/>
      <c r="WZ805" s="142"/>
      <c r="XA805" s="142"/>
      <c r="XB805" s="142"/>
      <c r="XC805" s="142"/>
      <c r="XD805" s="142"/>
      <c r="XE805" s="142"/>
      <c r="XF805" s="142"/>
      <c r="XG805" s="142"/>
      <c r="XH805" s="142"/>
      <c r="XI805" s="142"/>
      <c r="XJ805" s="142"/>
      <c r="XK805" s="142"/>
      <c r="XL805" s="142"/>
      <c r="XM805" s="142"/>
      <c r="XN805" s="142"/>
      <c r="XO805" s="142"/>
      <c r="XP805" s="142"/>
      <c r="XQ805" s="142"/>
      <c r="XR805" s="142"/>
      <c r="XS805" s="142"/>
      <c r="XT805" s="142"/>
      <c r="XU805" s="142"/>
      <c r="XV805" s="142"/>
      <c r="XW805" s="142"/>
      <c r="XX805" s="142"/>
      <c r="XY805" s="142"/>
      <c r="XZ805" s="142"/>
      <c r="YA805" s="142"/>
      <c r="YB805" s="142"/>
      <c r="YC805" s="142"/>
      <c r="YD805" s="142"/>
      <c r="YE805" s="142"/>
      <c r="YF805" s="142"/>
      <c r="YG805" s="142"/>
      <c r="YH805" s="142"/>
      <c r="YI805" s="142"/>
      <c r="YJ805" s="142"/>
      <c r="YK805" s="142"/>
      <c r="YL805" s="142"/>
      <c r="YM805" s="142"/>
      <c r="YN805" s="142"/>
      <c r="YO805" s="142"/>
      <c r="YP805" s="142"/>
      <c r="YQ805" s="142"/>
      <c r="YR805" s="142"/>
      <c r="YS805" s="142"/>
      <c r="YT805" s="142"/>
      <c r="YU805" s="142"/>
      <c r="YV805" s="142"/>
      <c r="YW805" s="142"/>
      <c r="YX805" s="142"/>
      <c r="YY805" s="142"/>
      <c r="YZ805" s="142"/>
      <c r="ZA805" s="142"/>
      <c r="ZB805" s="142"/>
      <c r="ZC805" s="142"/>
      <c r="ZD805" s="142"/>
      <c r="ZE805" s="142"/>
      <c r="ZF805" s="142"/>
      <c r="ZG805" s="142"/>
      <c r="ZH805" s="142"/>
      <c r="ZI805" s="142"/>
      <c r="ZJ805" s="142"/>
      <c r="ZK805" s="142"/>
      <c r="ZL805" s="142"/>
      <c r="ZM805" s="142"/>
      <c r="ZN805" s="142"/>
      <c r="ZO805" s="142"/>
      <c r="ZP805" s="142"/>
      <c r="ZQ805" s="142"/>
      <c r="ZR805" s="142"/>
      <c r="ZS805" s="142"/>
      <c r="ZT805" s="142"/>
      <c r="ZU805" s="142"/>
      <c r="ZV805" s="142"/>
      <c r="ZW805" s="142"/>
      <c r="ZX805" s="142"/>
      <c r="ZY805" s="142"/>
      <c r="ZZ805" s="142"/>
      <c r="AAA805" s="142"/>
      <c r="AAB805" s="142"/>
      <c r="AAC805" s="142"/>
      <c r="AAD805" s="142"/>
      <c r="AAE805" s="142"/>
      <c r="AAF805" s="142"/>
      <c r="AAG805" s="142"/>
      <c r="AAH805" s="142"/>
      <c r="AAI805" s="142"/>
      <c r="AAJ805" s="142"/>
      <c r="AAK805" s="142"/>
      <c r="AAL805" s="142"/>
      <c r="AAM805" s="142"/>
      <c r="AAN805" s="142"/>
      <c r="AAO805" s="142"/>
      <c r="AAP805" s="142"/>
      <c r="AAQ805" s="142"/>
      <c r="AAR805" s="142"/>
      <c r="AAS805" s="142"/>
      <c r="AAT805" s="142"/>
      <c r="AAU805" s="142"/>
      <c r="AAV805" s="142"/>
      <c r="AAW805" s="142"/>
      <c r="AAX805" s="142"/>
      <c r="AAY805" s="142"/>
      <c r="AAZ805" s="142"/>
      <c r="ABA805" s="142"/>
      <c r="ABB805" s="142"/>
      <c r="ABC805" s="142"/>
      <c r="ABD805" s="142"/>
      <c r="ABE805" s="142"/>
      <c r="ABF805" s="142"/>
      <c r="ABG805" s="142"/>
      <c r="ABH805" s="142"/>
      <c r="ABI805" s="142"/>
      <c r="ABJ805" s="142"/>
      <c r="ABK805" s="142"/>
      <c r="ABL805" s="142"/>
      <c r="ABM805" s="142"/>
      <c r="ABN805" s="142"/>
      <c r="ABO805" s="142"/>
      <c r="ABP805" s="142"/>
      <c r="ABQ805" s="142"/>
      <c r="ABR805" s="142"/>
      <c r="ABS805" s="142"/>
      <c r="ABT805" s="142"/>
      <c r="ABU805" s="142"/>
      <c r="ABV805" s="142"/>
      <c r="ABW805" s="142"/>
      <c r="ABX805" s="142"/>
      <c r="ABY805" s="142"/>
      <c r="ABZ805" s="142"/>
      <c r="ACA805" s="142"/>
      <c r="ACB805" s="142"/>
      <c r="ACC805" s="142"/>
      <c r="ACD805" s="142"/>
      <c r="ACE805" s="142"/>
      <c r="ACF805" s="142"/>
      <c r="ACG805" s="142"/>
      <c r="ACH805" s="142"/>
      <c r="ACI805" s="142"/>
      <c r="ACJ805" s="142"/>
      <c r="ACK805" s="142"/>
      <c r="ACL805" s="142"/>
      <c r="ACM805" s="142"/>
      <c r="ACN805" s="142"/>
      <c r="ACO805" s="142"/>
      <c r="ACP805" s="142"/>
      <c r="ACQ805" s="142"/>
      <c r="ACR805" s="142"/>
      <c r="ACS805" s="142"/>
      <c r="ACT805" s="142"/>
      <c r="ACU805" s="142"/>
      <c r="ACV805" s="142"/>
      <c r="ACW805" s="142"/>
      <c r="ACX805" s="142"/>
      <c r="ACY805" s="142"/>
      <c r="ACZ805" s="142"/>
      <c r="ADA805" s="142"/>
      <c r="ADB805" s="142"/>
      <c r="ADC805" s="142"/>
      <c r="ADD805" s="142"/>
      <c r="ADE805" s="142"/>
      <c r="ADF805" s="142"/>
      <c r="ADG805" s="142"/>
      <c r="ADH805" s="142"/>
      <c r="ADI805" s="142"/>
      <c r="ADJ805" s="142"/>
      <c r="ADK805" s="142"/>
      <c r="ADL805" s="142"/>
      <c r="ADM805" s="142"/>
      <c r="ADN805" s="142"/>
      <c r="ADO805" s="142"/>
      <c r="ADP805" s="142"/>
      <c r="ADQ805" s="142"/>
      <c r="ADR805" s="142"/>
      <c r="ADS805" s="142"/>
      <c r="ADT805" s="142"/>
      <c r="ADU805" s="142"/>
      <c r="ADV805" s="142"/>
      <c r="ADW805" s="142"/>
      <c r="ADX805" s="142"/>
      <c r="ADY805" s="142"/>
      <c r="ADZ805" s="142"/>
      <c r="AEA805" s="142"/>
      <c r="AEB805" s="142"/>
      <c r="AEC805" s="142"/>
      <c r="AED805" s="142"/>
      <c r="AEE805" s="142"/>
      <c r="AEF805" s="142"/>
      <c r="AEG805" s="142"/>
      <c r="AEH805" s="142"/>
      <c r="AEI805" s="142"/>
      <c r="AEJ805" s="142"/>
      <c r="AEK805" s="142"/>
      <c r="AEL805" s="142"/>
      <c r="AEM805" s="142"/>
      <c r="AEN805" s="142"/>
      <c r="AEO805" s="142"/>
      <c r="AEP805" s="142"/>
      <c r="AEQ805" s="142"/>
      <c r="AER805" s="142"/>
      <c r="AES805" s="142"/>
      <c r="AET805" s="142"/>
      <c r="AEU805" s="142"/>
      <c r="AEV805" s="142"/>
      <c r="AEW805" s="142"/>
      <c r="AEX805" s="142"/>
      <c r="AEY805" s="142"/>
      <c r="AEZ805" s="142"/>
      <c r="AFA805" s="142"/>
      <c r="AFB805" s="142"/>
      <c r="AFC805" s="142"/>
      <c r="AFD805" s="142"/>
      <c r="AFE805" s="142"/>
      <c r="AFF805" s="142"/>
      <c r="AFG805" s="142"/>
      <c r="AFH805" s="142"/>
      <c r="AFI805" s="142"/>
      <c r="AFJ805" s="142"/>
      <c r="AFK805" s="142"/>
      <c r="AFL805" s="142"/>
      <c r="AFM805" s="142"/>
      <c r="AFN805" s="142"/>
      <c r="AFO805" s="142"/>
      <c r="AFP805" s="142"/>
      <c r="AFQ805" s="142"/>
      <c r="AFR805" s="142"/>
      <c r="AFS805" s="142"/>
      <c r="AFT805" s="142"/>
      <c r="AFU805" s="142"/>
      <c r="AFV805" s="142"/>
      <c r="AFW805" s="142"/>
      <c r="AFX805" s="142"/>
      <c r="AFY805" s="142"/>
      <c r="AFZ805" s="142"/>
      <c r="AGA805" s="142"/>
      <c r="AGB805" s="142"/>
      <c r="AGC805" s="142"/>
      <c r="AGD805" s="142"/>
      <c r="AGE805" s="142"/>
      <c r="AGF805" s="142"/>
      <c r="AGG805" s="142"/>
      <c r="AGH805" s="142"/>
      <c r="AGI805" s="142"/>
      <c r="AGJ805" s="142"/>
      <c r="AGK805" s="142"/>
      <c r="AGL805" s="142"/>
      <c r="AGM805" s="142"/>
      <c r="AGN805" s="142"/>
      <c r="AGO805" s="142"/>
      <c r="AGP805" s="142"/>
      <c r="AGQ805" s="142"/>
      <c r="AGR805" s="142"/>
      <c r="AGS805" s="142"/>
      <c r="AGT805" s="142"/>
      <c r="AGU805" s="142"/>
      <c r="AGV805" s="142"/>
      <c r="AGW805" s="142"/>
      <c r="AGX805" s="142"/>
      <c r="AGY805" s="142"/>
      <c r="AGZ805" s="142"/>
      <c r="AHA805" s="142"/>
      <c r="AHB805" s="142"/>
      <c r="AHC805" s="142"/>
      <c r="AHD805" s="142"/>
      <c r="AHE805" s="142"/>
      <c r="AHF805" s="142"/>
      <c r="AHG805" s="142"/>
      <c r="AHH805" s="142"/>
      <c r="AHI805" s="142"/>
      <c r="AHJ805" s="142"/>
      <c r="AHK805" s="142"/>
      <c r="AHL805" s="142"/>
      <c r="AHM805" s="142"/>
      <c r="AHN805" s="142"/>
      <c r="AHO805" s="142"/>
      <c r="AHP805" s="142"/>
      <c r="AHQ805" s="142"/>
      <c r="AHR805" s="142"/>
      <c r="AHS805" s="142"/>
      <c r="AHT805" s="142"/>
      <c r="AHU805" s="142"/>
      <c r="AHV805" s="142"/>
      <c r="AHW805" s="142"/>
      <c r="AHX805" s="142"/>
      <c r="AHY805" s="142"/>
      <c r="AHZ805" s="142"/>
      <c r="AIA805" s="142"/>
      <c r="AIB805" s="142"/>
      <c r="AIC805" s="142"/>
      <c r="AID805" s="142"/>
      <c r="AIE805" s="142"/>
      <c r="AIF805" s="142"/>
      <c r="AIG805" s="142"/>
      <c r="AIH805" s="142"/>
      <c r="AII805" s="142"/>
      <c r="AIJ805" s="142"/>
      <c r="AIK805" s="142"/>
      <c r="AIL805" s="142"/>
      <c r="AIM805" s="142"/>
      <c r="AIN805" s="142"/>
      <c r="AIO805" s="142"/>
      <c r="AIP805" s="142"/>
      <c r="AIQ805" s="142"/>
      <c r="AIR805" s="142"/>
      <c r="AIS805" s="142"/>
      <c r="AIT805" s="142"/>
      <c r="AIU805" s="142"/>
      <c r="AIV805" s="142"/>
      <c r="AIW805" s="142"/>
      <c r="AIX805" s="142"/>
      <c r="AIY805" s="142"/>
      <c r="AIZ805" s="142"/>
      <c r="AJA805" s="142"/>
      <c r="AJB805" s="142"/>
      <c r="AJC805" s="142"/>
      <c r="AJD805" s="142"/>
      <c r="AJE805" s="142"/>
      <c r="AJF805" s="142"/>
      <c r="AJG805" s="142"/>
      <c r="AJH805" s="142"/>
      <c r="AJI805" s="142"/>
      <c r="AJJ805" s="142"/>
      <c r="AJK805" s="142"/>
      <c r="AJL805" s="142"/>
      <c r="AJM805" s="142"/>
      <c r="AJN805" s="142"/>
      <c r="AJO805" s="142"/>
      <c r="AJP805" s="142"/>
      <c r="AJQ805" s="142"/>
      <c r="AJR805" s="142"/>
      <c r="AJS805" s="142"/>
      <c r="AJT805" s="142"/>
      <c r="AJU805" s="142"/>
      <c r="AJV805" s="142"/>
      <c r="AJW805" s="142"/>
      <c r="AJX805" s="142"/>
      <c r="AJY805" s="142"/>
      <c r="AJZ805" s="142"/>
      <c r="AKA805" s="142"/>
      <c r="AKB805" s="142"/>
      <c r="AKC805" s="142"/>
      <c r="AKD805" s="142"/>
      <c r="AKE805" s="142"/>
      <c r="AKF805" s="142"/>
      <c r="AKG805" s="142"/>
      <c r="AKH805" s="142"/>
      <c r="AKI805" s="142"/>
      <c r="AKJ805" s="142"/>
      <c r="AKK805" s="142"/>
      <c r="AKL805" s="142"/>
      <c r="AKM805" s="142"/>
      <c r="AKN805" s="142"/>
      <c r="AKO805" s="142"/>
      <c r="AKP805" s="142"/>
      <c r="AKQ805" s="142"/>
      <c r="AKR805" s="142"/>
      <c r="AKS805" s="142"/>
      <c r="AKT805" s="142"/>
      <c r="AKU805" s="142"/>
      <c r="AKV805" s="142"/>
      <c r="AKW805" s="142"/>
      <c r="AKX805" s="142"/>
      <c r="AKY805" s="142"/>
      <c r="AKZ805" s="142"/>
      <c r="ALA805" s="142"/>
      <c r="ALB805" s="142"/>
      <c r="ALC805" s="142"/>
      <c r="ALD805" s="142"/>
      <c r="ALE805" s="142"/>
      <c r="ALF805" s="142"/>
      <c r="ALG805" s="142"/>
      <c r="ALH805" s="142"/>
      <c r="ALI805" s="142"/>
      <c r="ALJ805" s="142"/>
      <c r="ALK805" s="142"/>
      <c r="ALL805" s="142"/>
      <c r="ALM805" s="142"/>
      <c r="ALN805" s="142"/>
      <c r="ALO805" s="142"/>
      <c r="ALP805" s="142"/>
      <c r="ALQ805" s="142"/>
      <c r="ALR805" s="142"/>
      <c r="ALS805" s="142"/>
      <c r="ALT805" s="142"/>
      <c r="ALU805" s="142"/>
      <c r="ALV805" s="142"/>
      <c r="ALW805" s="142"/>
      <c r="ALX805" s="142"/>
      <c r="ALY805" s="142"/>
      <c r="ALZ805" s="142"/>
      <c r="AMA805" s="142"/>
      <c r="AMB805" s="142"/>
      <c r="AMC805" s="142"/>
      <c r="AMD805" s="142"/>
      <c r="AME805" s="142"/>
      <c r="AMF805" s="142"/>
      <c r="AMG805" s="142"/>
      <c r="AMH805" s="142"/>
      <c r="AMI805" s="142"/>
    </row>
    <row r="806" spans="1:1023" ht="26.25" customHeight="1" x14ac:dyDescent="0.2">
      <c r="A806" s="443" t="str">
        <f>'PLANILHA ORÇAMENTARIA'!A159</f>
        <v>13.1</v>
      </c>
      <c r="B806" s="457"/>
      <c r="C806" s="467" t="str">
        <f>'PLANILHA ORÇAMENTARIA'!D159</f>
        <v>BACIA SANITÁRIA (VASO) DE LOUÇA COM CAIXA ACOPLADA, COR BRANCA, INCLUSIVE ACESSÓRIOS DE FIXAÇÃO/VEDAÇÃO, ENGATE FLEXÍVEL METÁLICO, FORNECIMENTO, INSTALAÇÃO E REJUNTAMENTO</v>
      </c>
      <c r="D806" s="460"/>
      <c r="E806" s="460"/>
      <c r="F806" s="460"/>
      <c r="G806" s="460"/>
      <c r="H806" s="461"/>
    </row>
    <row r="807" spans="1:1023" x14ac:dyDescent="0.2">
      <c r="A807" s="445"/>
      <c r="B807" s="458"/>
      <c r="C807" s="230" t="s">
        <v>210</v>
      </c>
      <c r="D807" s="188" t="str">
        <f>'PLANILHA ORÇAMENTARIA'!E159</f>
        <v>UN.</v>
      </c>
      <c r="E807" s="188"/>
      <c r="F807" s="188"/>
      <c r="G807" s="188"/>
      <c r="H807" s="190"/>
    </row>
    <row r="808" spans="1:1023" x14ac:dyDescent="0.2">
      <c r="A808" s="445"/>
      <c r="B808" s="458"/>
      <c r="C808" s="230" t="s">
        <v>212</v>
      </c>
      <c r="D808" s="189">
        <f>'PLANILHA ORÇAMENTARIA'!F159</f>
        <v>5</v>
      </c>
      <c r="E808" s="188"/>
      <c r="F808" s="188"/>
      <c r="G808" s="188"/>
      <c r="H808" s="190"/>
    </row>
    <row r="809" spans="1:1023" x14ac:dyDescent="0.2">
      <c r="A809" s="445"/>
      <c r="B809" s="446"/>
      <c r="C809" s="462" t="s">
        <v>661</v>
      </c>
      <c r="D809" s="463"/>
      <c r="E809" s="463"/>
      <c r="F809" s="463"/>
      <c r="G809" s="463"/>
      <c r="H809" s="464"/>
    </row>
    <row r="810" spans="1:1023" x14ac:dyDescent="0.2">
      <c r="A810" s="445"/>
      <c r="B810" s="446"/>
      <c r="C810" s="462" t="s">
        <v>662</v>
      </c>
      <c r="D810" s="463"/>
      <c r="E810" s="463"/>
      <c r="F810" s="463"/>
      <c r="G810" s="463"/>
      <c r="H810" s="464"/>
    </row>
    <row r="811" spans="1:1023" ht="12" customHeight="1" x14ac:dyDescent="0.2">
      <c r="A811" s="447"/>
      <c r="B811" s="448"/>
      <c r="C811" s="232" t="s">
        <v>319</v>
      </c>
      <c r="D811" s="233">
        <v>5</v>
      </c>
      <c r="E811" s="234"/>
      <c r="F811" s="234"/>
      <c r="G811" s="234"/>
      <c r="H811" s="235"/>
    </row>
    <row r="812" spans="1:1023" ht="25.5" customHeight="1" x14ac:dyDescent="0.2">
      <c r="A812" s="443" t="str">
        <f>'PLANILHA ORÇAMENTARIA'!A160</f>
        <v>13.2</v>
      </c>
      <c r="B812" s="457"/>
      <c r="C812" s="467" t="str">
        <f>'PLANILHA ORÇAMENTARIA'!D160</f>
        <v>BACIA SANITÁRIA (VASO) DE LOUÇA CONVENCIONAL INFANTIL, COR BRANCA, INCLUSIVE ACESSÓRIOS DE FIXAÇÃO/VEDAÇÃO, VÁLVULA DE DESCARGA METÁLICA COM ACIONAMENTO DUPLO, TUBO DE LIGAÇÃO DE LATÃO COM CANOPLA, FORNECIMENTO, INSTALAÇÃO E REJUNTAMENTO</v>
      </c>
      <c r="D812" s="460"/>
      <c r="E812" s="460"/>
      <c r="F812" s="460"/>
      <c r="G812" s="460"/>
      <c r="H812" s="461"/>
    </row>
    <row r="813" spans="1:1023" x14ac:dyDescent="0.2">
      <c r="A813" s="445"/>
      <c r="B813" s="458"/>
      <c r="C813" s="230" t="s">
        <v>210</v>
      </c>
      <c r="D813" s="188" t="str">
        <f>'PLANILHA ORÇAMENTARIA'!E160</f>
        <v>UN.</v>
      </c>
      <c r="E813" s="188"/>
      <c r="F813" s="188"/>
      <c r="G813" s="188"/>
      <c r="H813" s="190"/>
    </row>
    <row r="814" spans="1:1023" x14ac:dyDescent="0.2">
      <c r="A814" s="445"/>
      <c r="B814" s="458"/>
      <c r="C814" s="230" t="s">
        <v>212</v>
      </c>
      <c r="D814" s="191">
        <f>'PLANILHA ORÇAMENTARIA'!F160</f>
        <v>3</v>
      </c>
      <c r="E814" s="188"/>
      <c r="F814" s="188"/>
      <c r="G814" s="188"/>
      <c r="H814" s="190"/>
    </row>
    <row r="815" spans="1:1023" x14ac:dyDescent="0.2">
      <c r="A815" s="445"/>
      <c r="B815" s="446"/>
      <c r="C815" s="462" t="s">
        <v>1057</v>
      </c>
      <c r="D815" s="463"/>
      <c r="E815" s="463"/>
      <c r="F815" s="463"/>
      <c r="G815" s="463"/>
      <c r="H815" s="464"/>
    </row>
    <row r="816" spans="1:1023" x14ac:dyDescent="0.2">
      <c r="A816" s="445"/>
      <c r="B816" s="446"/>
      <c r="C816" s="462" t="s">
        <v>663</v>
      </c>
      <c r="D816" s="463"/>
      <c r="E816" s="463"/>
      <c r="F816" s="463"/>
      <c r="G816" s="463"/>
      <c r="H816" s="464"/>
    </row>
    <row r="817" spans="1:8" x14ac:dyDescent="0.2">
      <c r="A817" s="447"/>
      <c r="B817" s="448"/>
      <c r="C817" s="232" t="s">
        <v>319</v>
      </c>
      <c r="D817" s="233">
        <v>3</v>
      </c>
      <c r="E817" s="234"/>
      <c r="F817" s="234"/>
      <c r="G817" s="234"/>
      <c r="H817" s="235"/>
    </row>
    <row r="818" spans="1:8" x14ac:dyDescent="0.2">
      <c r="A818" s="443" t="str">
        <f>'PLANILHA ORÇAMENTARIA'!A161</f>
        <v>13.3</v>
      </c>
      <c r="B818" s="457"/>
      <c r="C818" s="467" t="str">
        <f>'PLANILHA ORÇAMENTARIA'!D161</f>
        <v>ASSENTO PLÁSTICO PARA VASO - COR BRANCO</v>
      </c>
      <c r="D818" s="460"/>
      <c r="E818" s="460"/>
      <c r="F818" s="460"/>
      <c r="G818" s="460"/>
      <c r="H818" s="461"/>
    </row>
    <row r="819" spans="1:8" x14ac:dyDescent="0.2">
      <c r="A819" s="445"/>
      <c r="B819" s="458"/>
      <c r="C819" s="230" t="s">
        <v>210</v>
      </c>
      <c r="D819" s="188" t="str">
        <f>'PLANILHA ORÇAMENTARIA'!E161</f>
        <v>UN.</v>
      </c>
      <c r="E819" s="188"/>
      <c r="F819" s="188"/>
      <c r="G819" s="188"/>
      <c r="H819" s="190"/>
    </row>
    <row r="820" spans="1:8" x14ac:dyDescent="0.2">
      <c r="A820" s="445"/>
      <c r="B820" s="458"/>
      <c r="C820" s="230" t="s">
        <v>212</v>
      </c>
      <c r="D820" s="191">
        <f>'PLANILHA ORÇAMENTARIA'!F161</f>
        <v>7</v>
      </c>
      <c r="E820" s="188"/>
      <c r="F820" s="188"/>
      <c r="G820" s="188"/>
      <c r="H820" s="190"/>
    </row>
    <row r="821" spans="1:8" x14ac:dyDescent="0.2">
      <c r="A821" s="445"/>
      <c r="B821" s="446"/>
      <c r="C821" s="462" t="s">
        <v>664</v>
      </c>
      <c r="D821" s="463"/>
      <c r="E821" s="463"/>
      <c r="F821" s="463"/>
      <c r="G821" s="463"/>
      <c r="H821" s="464"/>
    </row>
    <row r="822" spans="1:8" x14ac:dyDescent="0.2">
      <c r="A822" s="445"/>
      <c r="B822" s="446"/>
      <c r="C822" s="462" t="s">
        <v>665</v>
      </c>
      <c r="D822" s="463"/>
      <c r="E822" s="463"/>
      <c r="F822" s="463"/>
      <c r="G822" s="463"/>
      <c r="H822" s="464"/>
    </row>
    <row r="823" spans="1:8" ht="12" customHeight="1" x14ac:dyDescent="0.2">
      <c r="A823" s="447"/>
      <c r="B823" s="448"/>
      <c r="C823" s="232" t="s">
        <v>319</v>
      </c>
      <c r="D823" s="233">
        <v>7</v>
      </c>
      <c r="E823" s="234"/>
      <c r="F823" s="234"/>
      <c r="G823" s="234"/>
      <c r="H823" s="235"/>
    </row>
    <row r="824" spans="1:8" x14ac:dyDescent="0.2">
      <c r="A824" s="443" t="str">
        <f>'PLANILHA ORÇAMENTARIA'!A162</f>
        <v>13.4</v>
      </c>
      <c r="B824" s="457"/>
      <c r="C824" s="467" t="str">
        <f>'PLANILHA ORÇAMENTARIA'!D162</f>
        <v>DUCHA HIGIÊNICA METÁLICA, COM REGISTRO PARA CONTROLE DE FLUXO DE ÁGUA 1/2"- FORNECIMENTO E INSTALAÇÃO.</v>
      </c>
      <c r="D824" s="460"/>
      <c r="E824" s="460"/>
      <c r="F824" s="460"/>
      <c r="G824" s="460"/>
      <c r="H824" s="461"/>
    </row>
    <row r="825" spans="1:8" x14ac:dyDescent="0.2">
      <c r="A825" s="445"/>
      <c r="B825" s="458"/>
      <c r="C825" s="230" t="s">
        <v>210</v>
      </c>
      <c r="D825" s="188" t="str">
        <f>'PLANILHA ORÇAMENTARIA'!E162</f>
        <v>UN.</v>
      </c>
      <c r="E825" s="188"/>
      <c r="F825" s="188"/>
      <c r="G825" s="188"/>
      <c r="H825" s="190"/>
    </row>
    <row r="826" spans="1:8" x14ac:dyDescent="0.2">
      <c r="A826" s="445"/>
      <c r="B826" s="458"/>
      <c r="C826" s="230" t="s">
        <v>212</v>
      </c>
      <c r="D826" s="191">
        <f>'PLANILHA ORÇAMENTARIA'!F162</f>
        <v>1</v>
      </c>
      <c r="E826" s="188"/>
      <c r="F826" s="188"/>
      <c r="G826" s="188"/>
      <c r="H826" s="190"/>
    </row>
    <row r="827" spans="1:8" x14ac:dyDescent="0.2">
      <c r="A827" s="445"/>
      <c r="B827" s="446"/>
      <c r="C827" s="462" t="s">
        <v>664</v>
      </c>
      <c r="D827" s="463"/>
      <c r="E827" s="463"/>
      <c r="F827" s="463"/>
      <c r="G827" s="463"/>
      <c r="H827" s="464"/>
    </row>
    <row r="828" spans="1:8" x14ac:dyDescent="0.2">
      <c r="A828" s="443" t="str">
        <f>'PLANILHA ORÇAMENTARIA'!A163</f>
        <v>13.5</v>
      </c>
      <c r="B828" s="457"/>
      <c r="C828" s="467" t="str">
        <f>'PLANILHA ORÇAMENTARIA'!D163</f>
        <v>DUCHA HIGIÊNICA ELÉTRICA 3T 4300W COM REGISTRO - LORENZETTI</v>
      </c>
      <c r="D828" s="460"/>
      <c r="E828" s="460"/>
      <c r="F828" s="460"/>
      <c r="G828" s="460"/>
      <c r="H828" s="461"/>
    </row>
    <row r="829" spans="1:8" x14ac:dyDescent="0.2">
      <c r="A829" s="445"/>
      <c r="B829" s="458"/>
      <c r="C829" s="230" t="s">
        <v>210</v>
      </c>
      <c r="D829" s="188" t="str">
        <f>'PLANILHA ORÇAMENTARIA'!E163</f>
        <v>UN.</v>
      </c>
      <c r="E829" s="188"/>
      <c r="F829" s="188"/>
      <c r="G829" s="188"/>
      <c r="H829" s="190"/>
    </row>
    <row r="830" spans="1:8" x14ac:dyDescent="0.2">
      <c r="A830" s="445"/>
      <c r="B830" s="458"/>
      <c r="C830" s="230" t="s">
        <v>212</v>
      </c>
      <c r="D830" s="191">
        <f>'PLANILHA ORÇAMENTARIA'!F163</f>
        <v>1</v>
      </c>
      <c r="E830" s="188"/>
      <c r="F830" s="188"/>
      <c r="G830" s="188"/>
      <c r="H830" s="190"/>
    </row>
    <row r="831" spans="1:8" ht="12" customHeight="1" x14ac:dyDescent="0.2">
      <c r="A831" s="447"/>
      <c r="B831" s="448"/>
      <c r="C831" s="440" t="s">
        <v>666</v>
      </c>
      <c r="D831" s="441"/>
      <c r="E831" s="441"/>
      <c r="F831" s="441"/>
      <c r="G831" s="441"/>
      <c r="H831" s="442"/>
    </row>
    <row r="832" spans="1:8" x14ac:dyDescent="0.2">
      <c r="A832" s="443" t="str">
        <f>'PLANILHA ORÇAMENTARIA'!A164</f>
        <v>13.6</v>
      </c>
      <c r="B832" s="444"/>
      <c r="C832" s="467" t="str">
        <f>'PLANILHA ORÇAMENTARIA'!D164</f>
        <v>LAVATÓRIO DE LOUÇA BRANCA SEM COLUNA, TAMANHO MÉDIO, INCLUSIVE ACESSÓRIOS DE FIXAÇÃO, VÁLVULA DE ESCOAMENTO DE METAL COM ACABAMENTO CROMADO, SIFÃO DE METAL TIPO COPO COM ACABAMENTO CROMADO, FORNECIMENTO, INSTALAÇÃO E REJUNTAMENTO, EXCLUSIVE TORNEIRA E ENGATE FLEXÍVEL.</v>
      </c>
      <c r="D832" s="460"/>
      <c r="E832" s="460"/>
      <c r="F832" s="460"/>
      <c r="G832" s="460"/>
      <c r="H832" s="461"/>
    </row>
    <row r="833" spans="1:8" x14ac:dyDescent="0.2">
      <c r="A833" s="445"/>
      <c r="B833" s="446"/>
      <c r="C833" s="230" t="s">
        <v>210</v>
      </c>
      <c r="D833" s="188" t="str">
        <f>'PLANILHA ORÇAMENTARIA'!E164</f>
        <v>UN.</v>
      </c>
      <c r="E833" s="188"/>
      <c r="F833" s="188"/>
      <c r="G833" s="188"/>
      <c r="H833" s="190"/>
    </row>
    <row r="834" spans="1:8" x14ac:dyDescent="0.2">
      <c r="A834" s="445"/>
      <c r="B834" s="446"/>
      <c r="C834" s="230" t="s">
        <v>212</v>
      </c>
      <c r="D834" s="191">
        <f>'PLANILHA ORÇAMENTARIA'!F167</f>
        <v>7</v>
      </c>
      <c r="E834" s="188"/>
      <c r="F834" s="188"/>
      <c r="G834" s="188"/>
      <c r="H834" s="190"/>
    </row>
    <row r="835" spans="1:8" x14ac:dyDescent="0.2">
      <c r="A835" s="445"/>
      <c r="B835" s="446"/>
      <c r="C835" s="462" t="s">
        <v>667</v>
      </c>
      <c r="D835" s="463"/>
      <c r="E835" s="463"/>
      <c r="F835" s="463"/>
      <c r="G835" s="463"/>
      <c r="H835" s="464"/>
    </row>
    <row r="836" spans="1:8" x14ac:dyDescent="0.2">
      <c r="A836" s="445"/>
      <c r="B836" s="446"/>
      <c r="C836" s="462" t="s">
        <v>668</v>
      </c>
      <c r="D836" s="463"/>
      <c r="E836" s="463"/>
      <c r="F836" s="463"/>
      <c r="G836" s="463"/>
      <c r="H836" s="464"/>
    </row>
    <row r="837" spans="1:8" x14ac:dyDescent="0.2">
      <c r="A837" s="447"/>
      <c r="B837" s="448"/>
      <c r="C837" s="232" t="s">
        <v>319</v>
      </c>
      <c r="D837" s="234" t="s">
        <v>669</v>
      </c>
      <c r="E837" s="234"/>
      <c r="F837" s="234"/>
      <c r="G837" s="234"/>
      <c r="H837" s="235"/>
    </row>
    <row r="838" spans="1:8" ht="12" customHeight="1" x14ac:dyDescent="0.2">
      <c r="A838" s="443" t="str">
        <f>'PLANILHA ORÇAMENTARIA'!A165</f>
        <v>13.7</v>
      </c>
      <c r="B838" s="457"/>
      <c r="C838" s="467" t="str">
        <f>'PLANILHA ORÇAMENTARIA'!D165</f>
        <v>BANHEIRA INFANTIL DE EMBUTIR EM FIBRA DE VIDRO</v>
      </c>
      <c r="D838" s="460"/>
      <c r="E838" s="460"/>
      <c r="F838" s="460"/>
      <c r="G838" s="460"/>
      <c r="H838" s="461"/>
    </row>
    <row r="839" spans="1:8" x14ac:dyDescent="0.2">
      <c r="A839" s="445"/>
      <c r="B839" s="458"/>
      <c r="C839" s="230" t="s">
        <v>210</v>
      </c>
      <c r="D839" s="188" t="str">
        <f>'PLANILHA ORÇAMENTARIA'!E165</f>
        <v>UN.</v>
      </c>
      <c r="E839" s="188"/>
      <c r="F839" s="188"/>
      <c r="G839" s="188"/>
      <c r="H839" s="190"/>
    </row>
    <row r="840" spans="1:8" x14ac:dyDescent="0.2">
      <c r="A840" s="445"/>
      <c r="B840" s="458"/>
      <c r="C840" s="230" t="s">
        <v>212</v>
      </c>
      <c r="D840" s="191">
        <f>'PLANILHA ORÇAMENTARIA'!F165</f>
        <v>1</v>
      </c>
      <c r="E840" s="188"/>
      <c r="F840" s="188"/>
      <c r="G840" s="188"/>
      <c r="H840" s="190"/>
    </row>
    <row r="841" spans="1:8" x14ac:dyDescent="0.2">
      <c r="A841" s="447"/>
      <c r="B841" s="448"/>
      <c r="C841" s="440" t="s">
        <v>666</v>
      </c>
      <c r="D841" s="441"/>
      <c r="E841" s="441"/>
      <c r="F841" s="441"/>
      <c r="G841" s="441"/>
      <c r="H841" s="442"/>
    </row>
    <row r="842" spans="1:8" ht="12" customHeight="1" x14ac:dyDescent="0.2">
      <c r="A842" s="443" t="str">
        <f>'PLANILHA ORÇAMENTARIA'!A166</f>
        <v>13.8</v>
      </c>
      <c r="B842" s="444"/>
      <c r="C842" s="467" t="str">
        <f>'PLANILHA ORÇAMENTARIA'!D166</f>
        <v>CHUVEIRO COMUM EM PLÁSTICO CROMADO, COM CANO, 4 TEMPERATURAS (110/220 V).- FORNECIMENTO E INSTALAÇÃO.</v>
      </c>
      <c r="D842" s="460"/>
      <c r="E842" s="460"/>
      <c r="F842" s="460"/>
      <c r="G842" s="460"/>
      <c r="H842" s="461"/>
    </row>
    <row r="843" spans="1:8" x14ac:dyDescent="0.2">
      <c r="A843" s="445"/>
      <c r="B843" s="446"/>
      <c r="C843" s="230" t="s">
        <v>210</v>
      </c>
      <c r="D843" s="188" t="str">
        <f>'PLANILHA ORÇAMENTARIA'!E166</f>
        <v>UN.</v>
      </c>
      <c r="E843" s="188"/>
      <c r="F843" s="188"/>
      <c r="G843" s="188"/>
      <c r="H843" s="190"/>
    </row>
    <row r="844" spans="1:8" x14ac:dyDescent="0.2">
      <c r="A844" s="445"/>
      <c r="B844" s="446"/>
      <c r="C844" s="230" t="s">
        <v>212</v>
      </c>
      <c r="D844" s="191">
        <f>'PLANILHA ORÇAMENTARIA'!F166</f>
        <v>8</v>
      </c>
      <c r="E844" s="188"/>
      <c r="F844" s="188"/>
      <c r="G844" s="188"/>
      <c r="H844" s="190"/>
    </row>
    <row r="845" spans="1:8" x14ac:dyDescent="0.2">
      <c r="A845" s="445"/>
      <c r="B845" s="446"/>
      <c r="C845" s="462" t="s">
        <v>667</v>
      </c>
      <c r="D845" s="463"/>
      <c r="E845" s="463"/>
      <c r="F845" s="463"/>
      <c r="G845" s="463"/>
      <c r="H845" s="464"/>
    </row>
    <row r="846" spans="1:8" ht="12" customHeight="1" x14ac:dyDescent="0.2">
      <c r="A846" s="445"/>
      <c r="B846" s="446"/>
      <c r="C846" s="462" t="s">
        <v>670</v>
      </c>
      <c r="D846" s="463"/>
      <c r="E846" s="463"/>
      <c r="F846" s="463"/>
      <c r="G846" s="463"/>
      <c r="H846" s="464"/>
    </row>
    <row r="847" spans="1:8" ht="12" customHeight="1" x14ac:dyDescent="0.2">
      <c r="A847" s="445"/>
      <c r="B847" s="446"/>
      <c r="C847" s="462" t="s">
        <v>671</v>
      </c>
      <c r="D847" s="463"/>
      <c r="E847" s="463"/>
      <c r="F847" s="463"/>
      <c r="G847" s="463"/>
      <c r="H847" s="464"/>
    </row>
    <row r="848" spans="1:8" x14ac:dyDescent="0.2">
      <c r="A848" s="447"/>
      <c r="B848" s="448"/>
      <c r="C848" s="232" t="s">
        <v>319</v>
      </c>
      <c r="D848" s="234" t="s">
        <v>672</v>
      </c>
      <c r="E848" s="234"/>
      <c r="F848" s="234"/>
      <c r="G848" s="234"/>
      <c r="H848" s="235"/>
    </row>
    <row r="849" spans="1:8" x14ac:dyDescent="0.2">
      <c r="A849" s="443" t="str">
        <f>'PLANILHA ORÇAMENTARIA'!A167</f>
        <v>13.9</v>
      </c>
      <c r="B849" s="444"/>
      <c r="C849" s="467" t="str">
        <f>'PLANILHA ORÇAMENTARIA'!D167</f>
        <v>PAPELEIRA DE PAREDE EM METAL CROMADO SEM TAMPA, INCLUSO FIXAÇÃO.</v>
      </c>
      <c r="D849" s="460"/>
      <c r="E849" s="460"/>
      <c r="F849" s="460"/>
      <c r="G849" s="460"/>
      <c r="H849" s="461"/>
    </row>
    <row r="850" spans="1:8" x14ac:dyDescent="0.2">
      <c r="A850" s="445"/>
      <c r="B850" s="446"/>
      <c r="C850" s="230" t="s">
        <v>210</v>
      </c>
      <c r="D850" s="188" t="str">
        <f>'PLANILHA ORÇAMENTARIA'!E167</f>
        <v>UN.</v>
      </c>
      <c r="E850" s="188"/>
      <c r="F850" s="188"/>
      <c r="G850" s="188"/>
      <c r="H850" s="190"/>
    </row>
    <row r="851" spans="1:8" x14ac:dyDescent="0.2">
      <c r="A851" s="445"/>
      <c r="B851" s="446"/>
      <c r="C851" s="230" t="s">
        <v>212</v>
      </c>
      <c r="D851" s="191">
        <f>'PLANILHA ORÇAMENTARIA'!F167</f>
        <v>7</v>
      </c>
      <c r="E851" s="188"/>
      <c r="F851" s="188"/>
      <c r="G851" s="188"/>
      <c r="H851" s="190"/>
    </row>
    <row r="852" spans="1:8" x14ac:dyDescent="0.2">
      <c r="A852" s="445"/>
      <c r="B852" s="446"/>
      <c r="C852" s="462" t="s">
        <v>667</v>
      </c>
      <c r="D852" s="463"/>
      <c r="E852" s="463"/>
      <c r="F852" s="463"/>
      <c r="G852" s="463"/>
      <c r="H852" s="464"/>
    </row>
    <row r="853" spans="1:8" x14ac:dyDescent="0.2">
      <c r="A853" s="445"/>
      <c r="B853" s="446"/>
      <c r="C853" s="462" t="s">
        <v>670</v>
      </c>
      <c r="D853" s="463"/>
      <c r="E853" s="463"/>
      <c r="F853" s="463"/>
      <c r="G853" s="463"/>
      <c r="H853" s="464"/>
    </row>
    <row r="854" spans="1:8" ht="12" customHeight="1" x14ac:dyDescent="0.2">
      <c r="A854" s="447"/>
      <c r="B854" s="448"/>
      <c r="C854" s="232" t="s">
        <v>319</v>
      </c>
      <c r="D854" s="234" t="s">
        <v>673</v>
      </c>
      <c r="E854" s="234"/>
      <c r="F854" s="234"/>
      <c r="G854" s="234"/>
      <c r="H854" s="235"/>
    </row>
    <row r="855" spans="1:8" ht="27" customHeight="1" x14ac:dyDescent="0.2">
      <c r="A855" s="443" t="str">
        <f>'PLANILHA ORÇAMENTARIA'!A168</f>
        <v>13.10</v>
      </c>
      <c r="B855" s="444"/>
      <c r="C855" s="467" t="str">
        <f>'PLANILHA ORÇAMENTARIA'!D168</f>
        <v>TANQUE DE MÁRMORE SINTÉTICO DUPLO, CAPACIDADE 37 LITROS, INCLUSIVE ACESSÓRIOS DE FIXAÇÃO, VÁLVULA DE ESCOAMENTO DE METAL COM ACABAMENTO CROMADO, SIFÃO DE METAL TIPO COPO COM ACABAMENTO CROMADO, FORNECIMENTO E INSTALAÇÃO, EXCLUSIVE TORNEIRA</v>
      </c>
      <c r="D855" s="460"/>
      <c r="E855" s="460"/>
      <c r="F855" s="460"/>
      <c r="G855" s="460"/>
      <c r="H855" s="461"/>
    </row>
    <row r="856" spans="1:8" x14ac:dyDescent="0.2">
      <c r="A856" s="445"/>
      <c r="B856" s="446"/>
      <c r="C856" s="230" t="s">
        <v>210</v>
      </c>
      <c r="D856" s="188" t="str">
        <f>'PLANILHA ORÇAMENTARIA'!E168</f>
        <v>UN.</v>
      </c>
      <c r="E856" s="188"/>
      <c r="F856" s="188"/>
      <c r="G856" s="188"/>
      <c r="H856" s="190"/>
    </row>
    <row r="857" spans="1:8" x14ac:dyDescent="0.2">
      <c r="A857" s="445"/>
      <c r="B857" s="446"/>
      <c r="C857" s="230" t="s">
        <v>212</v>
      </c>
      <c r="D857" s="191">
        <f>'PLANILHA ORÇAMENTARIA'!F168</f>
        <v>1</v>
      </c>
      <c r="E857" s="188"/>
      <c r="F857" s="188"/>
      <c r="G857" s="188"/>
      <c r="H857" s="190"/>
    </row>
    <row r="858" spans="1:8" x14ac:dyDescent="0.2">
      <c r="A858" s="445"/>
      <c r="B858" s="446"/>
      <c r="C858" s="462" t="s">
        <v>677</v>
      </c>
      <c r="D858" s="463"/>
      <c r="E858" s="463"/>
      <c r="F858" s="463"/>
      <c r="G858" s="463"/>
      <c r="H858" s="464"/>
    </row>
    <row r="859" spans="1:8" x14ac:dyDescent="0.2">
      <c r="A859" s="447"/>
      <c r="B859" s="448"/>
      <c r="C859" s="232" t="s">
        <v>319</v>
      </c>
      <c r="D859" s="234"/>
      <c r="E859" s="234"/>
      <c r="F859" s="234"/>
      <c r="G859" s="234"/>
      <c r="H859" s="235"/>
    </row>
    <row r="860" spans="1:8" x14ac:dyDescent="0.2">
      <c r="A860" s="443" t="str">
        <f>'PLANILHA ORÇAMENTARIA'!A169</f>
        <v>13.11</v>
      </c>
      <c r="B860" s="444"/>
      <c r="C860" s="467" t="str">
        <f>'PLANILHA ORÇAMENTARIA'!D169</f>
        <v>ASSENTO / BANCO - ARTICULÁVEL PARA BANHO DE DEFICIENTE.</v>
      </c>
      <c r="D860" s="460"/>
      <c r="E860" s="460"/>
      <c r="F860" s="460"/>
      <c r="G860" s="460"/>
      <c r="H860" s="461"/>
    </row>
    <row r="861" spans="1:8" x14ac:dyDescent="0.2">
      <c r="A861" s="445"/>
      <c r="B861" s="446"/>
      <c r="C861" s="230" t="s">
        <v>210</v>
      </c>
      <c r="D861" s="188" t="str">
        <f>'PLANILHA ORÇAMENTARIA'!E169</f>
        <v>UN.</v>
      </c>
      <c r="E861" s="188"/>
      <c r="F861" s="188"/>
      <c r="G861" s="188"/>
      <c r="H861" s="190"/>
    </row>
    <row r="862" spans="1:8" x14ac:dyDescent="0.2">
      <c r="A862" s="445"/>
      <c r="B862" s="446"/>
      <c r="C862" s="230" t="s">
        <v>212</v>
      </c>
      <c r="D862" s="191">
        <f>'PLANILHA ORÇAMENTARIA'!F169</f>
        <v>1</v>
      </c>
      <c r="E862" s="188"/>
      <c r="F862" s="188"/>
      <c r="G862" s="188"/>
      <c r="H862" s="190"/>
    </row>
    <row r="863" spans="1:8" ht="12" customHeight="1" x14ac:dyDescent="0.2">
      <c r="A863" s="447"/>
      <c r="B863" s="448"/>
      <c r="C863" s="440" t="s">
        <v>674</v>
      </c>
      <c r="D863" s="441"/>
      <c r="E863" s="441"/>
      <c r="F863" s="441"/>
      <c r="G863" s="441"/>
      <c r="H863" s="442"/>
    </row>
    <row r="864" spans="1:8" x14ac:dyDescent="0.2">
      <c r="A864" s="443" t="str">
        <f>'PLANILHA ORÇAMENTARIA'!A170</f>
        <v>13.12</v>
      </c>
      <c r="B864" s="444"/>
      <c r="C864" s="467" t="str">
        <f>'PLANILHA ORÇAMENTARIA'!D170</f>
        <v>BARRA DE APOIO EM AÇO INOX PARA P.N.E .L=80CM, INCLUSIVE FIXAÇÃO</v>
      </c>
      <c r="D864" s="460"/>
      <c r="E864" s="460"/>
      <c r="F864" s="460"/>
      <c r="G864" s="460"/>
      <c r="H864" s="461"/>
    </row>
    <row r="865" spans="1:8" x14ac:dyDescent="0.2">
      <c r="A865" s="445"/>
      <c r="B865" s="446"/>
      <c r="C865" s="230" t="s">
        <v>210</v>
      </c>
      <c r="D865" s="188" t="str">
        <f>'PLANILHA ORÇAMENTARIA'!E170</f>
        <v>UN.</v>
      </c>
      <c r="E865" s="188"/>
      <c r="F865" s="188"/>
      <c r="G865" s="188"/>
      <c r="H865" s="190"/>
    </row>
    <row r="866" spans="1:8" x14ac:dyDescent="0.2">
      <c r="A866" s="445"/>
      <c r="B866" s="446"/>
      <c r="C866" s="230" t="s">
        <v>212</v>
      </c>
      <c r="D866" s="191">
        <f>'PLANILHA ORÇAMENTARIA'!F170</f>
        <v>3</v>
      </c>
      <c r="E866" s="188"/>
      <c r="F866" s="188"/>
      <c r="G866" s="188"/>
      <c r="H866" s="190"/>
    </row>
    <row r="867" spans="1:8" x14ac:dyDescent="0.2">
      <c r="A867" s="447"/>
      <c r="B867" s="448"/>
      <c r="C867" s="440" t="s">
        <v>678</v>
      </c>
      <c r="D867" s="441"/>
      <c r="E867" s="441"/>
      <c r="F867" s="441"/>
      <c r="G867" s="441"/>
      <c r="H867" s="442"/>
    </row>
    <row r="868" spans="1:8" x14ac:dyDescent="0.2">
      <c r="A868" s="443" t="str">
        <f>'PLANILHA ORÇAMENTARIA'!A171</f>
        <v>13.13</v>
      </c>
      <c r="B868" s="444"/>
      <c r="C868" s="467" t="str">
        <f>'PLANILHA ORÇAMENTARIA'!D171</f>
        <v>BARRA DE APOIO VERTICAL EM AÇO INOX  PARA P.N.E.L=70CM, INCLUSIVE FIXAÇÃO</v>
      </c>
      <c r="D868" s="460"/>
      <c r="E868" s="460"/>
      <c r="F868" s="460"/>
      <c r="G868" s="460"/>
      <c r="H868" s="461"/>
    </row>
    <row r="869" spans="1:8" x14ac:dyDescent="0.2">
      <c r="A869" s="445"/>
      <c r="B869" s="446"/>
      <c r="C869" s="230" t="s">
        <v>210</v>
      </c>
      <c r="D869" s="188" t="str">
        <f>'PLANILHA ORÇAMENTARIA'!E171</f>
        <v>UN.</v>
      </c>
      <c r="E869" s="188"/>
      <c r="F869" s="188"/>
      <c r="G869" s="188"/>
      <c r="H869" s="190"/>
    </row>
    <row r="870" spans="1:8" x14ac:dyDescent="0.2">
      <c r="A870" s="445"/>
      <c r="B870" s="446"/>
      <c r="C870" s="230" t="s">
        <v>212</v>
      </c>
      <c r="D870" s="191">
        <f>'PLANILHA ORÇAMENTARIA'!F171</f>
        <v>3</v>
      </c>
      <c r="E870" s="188"/>
      <c r="F870" s="188"/>
      <c r="G870" s="188"/>
      <c r="H870" s="190"/>
    </row>
    <row r="871" spans="1:8" ht="12" customHeight="1" x14ac:dyDescent="0.2">
      <c r="A871" s="447"/>
      <c r="B871" s="448"/>
      <c r="C871" s="440" t="s">
        <v>678</v>
      </c>
      <c r="D871" s="441"/>
      <c r="E871" s="441"/>
      <c r="F871" s="441"/>
      <c r="G871" s="441"/>
      <c r="H871" s="442"/>
    </row>
    <row r="872" spans="1:8" x14ac:dyDescent="0.2">
      <c r="A872" s="443" t="str">
        <f>'PLANILHA ORÇAMENTARIA'!A172</f>
        <v>13.14</v>
      </c>
      <c r="B872" s="444"/>
      <c r="C872" s="467" t="str">
        <f>'PLANILHA ORÇAMENTARIA'!D172</f>
        <v>BARRA DE APOIO P.N.E. L = 40 CM, INCLUSIVE FIXAÇÃO</v>
      </c>
      <c r="D872" s="460"/>
      <c r="E872" s="460"/>
      <c r="F872" s="460"/>
      <c r="G872" s="460"/>
      <c r="H872" s="461"/>
    </row>
    <row r="873" spans="1:8" x14ac:dyDescent="0.2">
      <c r="A873" s="445"/>
      <c r="B873" s="446"/>
      <c r="C873" s="230" t="s">
        <v>210</v>
      </c>
      <c r="D873" s="188" t="str">
        <f>'PLANILHA ORÇAMENTARIA'!E172</f>
        <v>UN.</v>
      </c>
      <c r="E873" s="188"/>
      <c r="F873" s="188"/>
      <c r="G873" s="188"/>
      <c r="H873" s="190"/>
    </row>
    <row r="874" spans="1:8" x14ac:dyDescent="0.2">
      <c r="A874" s="445"/>
      <c r="B874" s="446"/>
      <c r="C874" s="230" t="s">
        <v>212</v>
      </c>
      <c r="D874" s="191">
        <f>'PLANILHA ORÇAMENTARIA'!F172</f>
        <v>2</v>
      </c>
      <c r="E874" s="188"/>
      <c r="F874" s="188"/>
      <c r="G874" s="188"/>
      <c r="H874" s="190"/>
    </row>
    <row r="875" spans="1:8" ht="12" customHeight="1" x14ac:dyDescent="0.2">
      <c r="A875" s="447"/>
      <c r="B875" s="448"/>
      <c r="C875" s="440" t="s">
        <v>678</v>
      </c>
      <c r="D875" s="441"/>
      <c r="E875" s="441"/>
      <c r="F875" s="441"/>
      <c r="G875" s="441"/>
      <c r="H875" s="442"/>
    </row>
    <row r="876" spans="1:8" x14ac:dyDescent="0.2">
      <c r="A876" s="443" t="str">
        <f>'PLANILHA ORÇAMENTARIA'!A173</f>
        <v>13.15</v>
      </c>
      <c r="B876" s="444"/>
      <c r="C876" s="467" t="str">
        <f>'PLANILHA ORÇAMENTARIA'!D173</f>
        <v>BARRA DE APOIO, PARA LAVATÓRIO,FIXA, CONSTITUIDA DE DUAS BARRAS LATERAIS EM "U", EM AÇO INOX, D=1 1/4", JACKWAL OU SIMILAR</v>
      </c>
      <c r="D876" s="460"/>
      <c r="E876" s="460"/>
      <c r="F876" s="460"/>
      <c r="G876" s="460"/>
      <c r="H876" s="461"/>
    </row>
    <row r="877" spans="1:8" x14ac:dyDescent="0.2">
      <c r="A877" s="445"/>
      <c r="B877" s="446"/>
      <c r="C877" s="230" t="s">
        <v>210</v>
      </c>
      <c r="D877" s="188" t="str">
        <f>'PLANILHA ORÇAMENTARIA'!E173</f>
        <v>CJ</v>
      </c>
      <c r="E877" s="188"/>
      <c r="F877" s="188"/>
      <c r="G877" s="188"/>
      <c r="H877" s="190"/>
    </row>
    <row r="878" spans="1:8" x14ac:dyDescent="0.2">
      <c r="A878" s="445"/>
      <c r="B878" s="446"/>
      <c r="C878" s="230" t="s">
        <v>212</v>
      </c>
      <c r="D878" s="191">
        <f>'PLANILHA ORÇAMENTARIA'!F173</f>
        <v>1</v>
      </c>
      <c r="E878" s="188"/>
      <c r="F878" s="188"/>
      <c r="G878" s="188"/>
      <c r="H878" s="190"/>
    </row>
    <row r="879" spans="1:8" x14ac:dyDescent="0.2">
      <c r="A879" s="447"/>
      <c r="B879" s="448"/>
      <c r="C879" s="440" t="s">
        <v>678</v>
      </c>
      <c r="D879" s="441"/>
      <c r="E879" s="441"/>
      <c r="F879" s="441"/>
      <c r="G879" s="441"/>
      <c r="H879" s="442"/>
    </row>
    <row r="880" spans="1:8" ht="25.5" customHeight="1" x14ac:dyDescent="0.2">
      <c r="A880" s="443" t="str">
        <f>'PLANILHA ORÇAMENTARIA'!A175</f>
        <v>13.17</v>
      </c>
      <c r="B880" s="444"/>
      <c r="C880" s="467" t="str">
        <f>'PLANILHA ORÇAMENTARIA'!D174</f>
        <v>CUBA DE LOUÇA BRANCA DE EMBUTIR, FORMATO OVAL, INCLUSIVE VÁLVULA DE ESCOAMENTO DE METAL COM ACABAMENTO CROMADO, SIFÃO DE METAL TIPO COPO COM ACABAMENTO CROMADO, FORNECIMENTO E INSTALAÇÃO</v>
      </c>
      <c r="D880" s="460"/>
      <c r="E880" s="460"/>
      <c r="F880" s="460"/>
      <c r="G880" s="460"/>
      <c r="H880" s="461"/>
    </row>
    <row r="881" spans="1:8" x14ac:dyDescent="0.2">
      <c r="A881" s="445"/>
      <c r="B881" s="446"/>
      <c r="C881" s="230" t="s">
        <v>210</v>
      </c>
      <c r="D881" s="188" t="str">
        <f>'PLANILHA ORÇAMENTARIA'!E174</f>
        <v>UN.</v>
      </c>
      <c r="E881" s="188"/>
      <c r="F881" s="188"/>
      <c r="G881" s="188"/>
      <c r="H881" s="190"/>
    </row>
    <row r="882" spans="1:8" x14ac:dyDescent="0.2">
      <c r="A882" s="445"/>
      <c r="B882" s="446"/>
      <c r="C882" s="230" t="s">
        <v>212</v>
      </c>
      <c r="D882" s="191">
        <f>'PLANILHA ORÇAMENTARIA'!F174</f>
        <v>4</v>
      </c>
      <c r="E882" s="188"/>
      <c r="F882" s="188"/>
      <c r="G882" s="188"/>
      <c r="H882" s="190"/>
    </row>
    <row r="883" spans="1:8" x14ac:dyDescent="0.2">
      <c r="A883" s="447"/>
      <c r="B883" s="448"/>
      <c r="C883" s="440" t="s">
        <v>661</v>
      </c>
      <c r="D883" s="441"/>
      <c r="E883" s="441"/>
      <c r="F883" s="441"/>
      <c r="G883" s="441"/>
      <c r="H883" s="442"/>
    </row>
    <row r="884" spans="1:8" x14ac:dyDescent="0.2">
      <c r="A884" s="443" t="str">
        <f>'PLANILHA ORÇAMENTARIA'!A175</f>
        <v>13.17</v>
      </c>
      <c r="B884" s="444"/>
      <c r="C884" s="467" t="str">
        <f>'PLANILHA ORÇAMENTARIA'!D175</f>
        <v>CUBA DE EMBUTIR DE AÇO INOXIDÁVEL MÉDIA, INCLUSO VÁLVULA TIPO AMERICANA EM METAL CROMADO E SIFÃO FLEXÍVEL EM PVC- FORNECIMENTO E INSTALAÇÃO</v>
      </c>
      <c r="D884" s="460"/>
      <c r="E884" s="460"/>
      <c r="F884" s="460"/>
      <c r="G884" s="460"/>
      <c r="H884" s="461"/>
    </row>
    <row r="885" spans="1:8" x14ac:dyDescent="0.2">
      <c r="A885" s="445"/>
      <c r="B885" s="446"/>
      <c r="C885" s="230" t="s">
        <v>210</v>
      </c>
      <c r="D885" s="188" t="str">
        <f>'PLANILHA ORÇAMENTARIA'!E175</f>
        <v>UN.</v>
      </c>
      <c r="E885" s="188"/>
      <c r="F885" s="188"/>
      <c r="G885" s="188"/>
      <c r="H885" s="190"/>
    </row>
    <row r="886" spans="1:8" x14ac:dyDescent="0.2">
      <c r="A886" s="445"/>
      <c r="B886" s="446"/>
      <c r="C886" s="230" t="s">
        <v>212</v>
      </c>
      <c r="D886" s="191">
        <f>'PLANILHA ORÇAMENTARIA'!F175</f>
        <v>2</v>
      </c>
      <c r="E886" s="188"/>
      <c r="F886" s="188"/>
      <c r="G886" s="188"/>
      <c r="H886" s="190"/>
    </row>
    <row r="887" spans="1:8" x14ac:dyDescent="0.2">
      <c r="A887" s="447"/>
      <c r="B887" s="448"/>
      <c r="C887" s="440" t="s">
        <v>679</v>
      </c>
      <c r="D887" s="441"/>
      <c r="E887" s="441"/>
      <c r="F887" s="441"/>
      <c r="G887" s="441"/>
      <c r="H887" s="442"/>
    </row>
    <row r="888" spans="1:8" x14ac:dyDescent="0.2">
      <c r="A888" s="443" t="str">
        <f>'PLANILHA ORÇAMENTARIA'!A176</f>
        <v>13.18</v>
      </c>
      <c r="B888" s="444"/>
      <c r="C888" s="467" t="str">
        <f>'PLANILHA ORÇAMENTARIA'!D176</f>
        <v>TANQUE EM CHAPA INOX - 304, DIMENSÕES 1200X800X50MM, POLIDO OU ESCOVADO, EXCLUSIVE, SIFÃO, VÁLVULA E TORNEIRA</v>
      </c>
      <c r="D888" s="460"/>
      <c r="E888" s="460"/>
      <c r="F888" s="460"/>
      <c r="G888" s="460"/>
      <c r="H888" s="461"/>
    </row>
    <row r="889" spans="1:8" x14ac:dyDescent="0.2">
      <c r="A889" s="445"/>
      <c r="B889" s="446"/>
      <c r="C889" s="230" t="s">
        <v>210</v>
      </c>
      <c r="D889" s="188" t="str">
        <f>'PLANILHA ORÇAMENTARIA'!E179</f>
        <v>UN.</v>
      </c>
      <c r="E889" s="188"/>
      <c r="F889" s="188"/>
      <c r="G889" s="188"/>
      <c r="H889" s="190"/>
    </row>
    <row r="890" spans="1:8" x14ac:dyDescent="0.2">
      <c r="A890" s="445"/>
      <c r="B890" s="446"/>
      <c r="C890" s="230" t="s">
        <v>212</v>
      </c>
      <c r="D890" s="191">
        <v>1</v>
      </c>
      <c r="E890" s="188"/>
      <c r="F890" s="188"/>
      <c r="G890" s="188"/>
      <c r="H890" s="190"/>
    </row>
    <row r="891" spans="1:8" x14ac:dyDescent="0.2">
      <c r="A891" s="447"/>
      <c r="B891" s="448"/>
      <c r="C891" s="440" t="s">
        <v>696</v>
      </c>
      <c r="D891" s="441"/>
      <c r="E891" s="441"/>
      <c r="F891" s="441"/>
      <c r="G891" s="441"/>
      <c r="H891" s="442"/>
    </row>
    <row r="892" spans="1:8" x14ac:dyDescent="0.2">
      <c r="A892" s="443" t="str">
        <f>'PLANILHA ORÇAMENTARIA'!A177</f>
        <v>13.19</v>
      </c>
      <c r="B892" s="444"/>
      <c r="C892" s="467" t="str">
        <f>'PLANILHA ORÇAMENTARIA'!D177</f>
        <v>TORNEIRA METÁLICA PARA LAVATÓRIO, FECHAMENTO AUTOMÁTICO, ACABAMENTO CROMADO, COM AREJADOR, APLICAÇÃO DE MESA, INCLUSIVE ENGATE FLEXÍVEL METÁLICO, FORNECIMENTO E INSTALAÇÃO</v>
      </c>
      <c r="D892" s="460"/>
      <c r="E892" s="460"/>
      <c r="F892" s="460"/>
      <c r="G892" s="460"/>
      <c r="H892" s="461"/>
    </row>
    <row r="893" spans="1:8" x14ac:dyDescent="0.2">
      <c r="A893" s="445"/>
      <c r="B893" s="446"/>
      <c r="C893" s="230" t="s">
        <v>210</v>
      </c>
      <c r="D893" s="188" t="str">
        <f>'PLANILHA ORÇAMENTARIA'!E177</f>
        <v>UN.</v>
      </c>
      <c r="E893" s="188"/>
      <c r="F893" s="188"/>
      <c r="G893" s="188"/>
      <c r="H893" s="190"/>
    </row>
    <row r="894" spans="1:8" x14ac:dyDescent="0.2">
      <c r="A894" s="445"/>
      <c r="B894" s="446"/>
      <c r="C894" s="230" t="s">
        <v>212</v>
      </c>
      <c r="D894" s="191">
        <f>'PLANILHA ORÇAMENTARIA'!F177</f>
        <v>6</v>
      </c>
      <c r="E894" s="188"/>
      <c r="F894" s="188"/>
      <c r="G894" s="188"/>
      <c r="H894" s="190"/>
    </row>
    <row r="895" spans="1:8" x14ac:dyDescent="0.2">
      <c r="A895" s="445"/>
      <c r="B895" s="446"/>
      <c r="C895" s="462" t="s">
        <v>680</v>
      </c>
      <c r="D895" s="463"/>
      <c r="E895" s="463"/>
      <c r="F895" s="463"/>
      <c r="G895" s="463"/>
      <c r="H895" s="464"/>
    </row>
    <row r="896" spans="1:8" x14ac:dyDescent="0.2">
      <c r="A896" s="445"/>
      <c r="B896" s="446"/>
      <c r="C896" s="462" t="s">
        <v>681</v>
      </c>
      <c r="D896" s="463"/>
      <c r="E896" s="463"/>
      <c r="F896" s="463"/>
      <c r="G896" s="463"/>
      <c r="H896" s="464"/>
    </row>
    <row r="897" spans="1:8" x14ac:dyDescent="0.2">
      <c r="A897" s="445"/>
      <c r="B897" s="446"/>
      <c r="C897" s="250" t="s">
        <v>682</v>
      </c>
      <c r="D897" s="189"/>
      <c r="E897" s="189"/>
      <c r="F897" s="189"/>
      <c r="G897" s="189"/>
      <c r="H897" s="249"/>
    </row>
    <row r="898" spans="1:8" x14ac:dyDescent="0.2">
      <c r="A898" s="447"/>
      <c r="B898" s="448"/>
      <c r="C898" s="232" t="s">
        <v>323</v>
      </c>
      <c r="D898" s="234" t="s">
        <v>683</v>
      </c>
      <c r="E898" s="234"/>
      <c r="F898" s="234"/>
      <c r="G898" s="234"/>
      <c r="H898" s="235"/>
    </row>
    <row r="899" spans="1:8" x14ac:dyDescent="0.2">
      <c r="A899" s="443" t="str">
        <f>'PLANILHA ORÇAMENTARIA'!A178</f>
        <v>13.20</v>
      </c>
      <c r="B899" s="444"/>
      <c r="C899" s="467" t="str">
        <f>'PLANILHA ORÇAMENTARIA'!D178</f>
        <v>TORNEIRA METÁLICA PARA PIA, BICA MÓVEL, ACABAMENTO CROMADO, COM AREJADOR, APLICAÇÃO DE PAREDE, INCLUSIVE  FORNECIMENTO E INSTALAÇÃO</v>
      </c>
      <c r="D899" s="460"/>
      <c r="E899" s="460"/>
      <c r="F899" s="460"/>
      <c r="G899" s="460"/>
      <c r="H899" s="461"/>
    </row>
    <row r="900" spans="1:8" x14ac:dyDescent="0.2">
      <c r="A900" s="445"/>
      <c r="B900" s="446"/>
      <c r="C900" s="230" t="s">
        <v>210</v>
      </c>
      <c r="D900" s="188" t="str">
        <f>'PLANILHA ORÇAMENTARIA'!E178</f>
        <v>UN.</v>
      </c>
      <c r="E900" s="188"/>
      <c r="F900" s="188"/>
      <c r="G900" s="188"/>
      <c r="H900" s="190"/>
    </row>
    <row r="901" spans="1:8" x14ac:dyDescent="0.2">
      <c r="A901" s="445"/>
      <c r="B901" s="446"/>
      <c r="C901" s="230" t="s">
        <v>212</v>
      </c>
      <c r="D901" s="191">
        <f>'PLANILHA ORÇAMENTARIA'!F178</f>
        <v>2</v>
      </c>
      <c r="E901" s="188"/>
      <c r="F901" s="188"/>
      <c r="G901" s="188"/>
      <c r="H901" s="190"/>
    </row>
    <row r="902" spans="1:8" x14ac:dyDescent="0.2">
      <c r="A902" s="445"/>
      <c r="B902" s="446"/>
      <c r="C902" s="462" t="s">
        <v>684</v>
      </c>
      <c r="D902" s="463"/>
      <c r="E902" s="463"/>
      <c r="F902" s="463"/>
      <c r="G902" s="463"/>
      <c r="H902" s="464"/>
    </row>
    <row r="903" spans="1:8" x14ac:dyDescent="0.2">
      <c r="A903" s="443" t="str">
        <f>'PLANILHA ORÇAMENTARIA'!A179</f>
        <v>13.21</v>
      </c>
      <c r="B903" s="444"/>
      <c r="C903" s="467" t="str">
        <f>'PLANILHA ORÇAMENTARIA'!D179</f>
        <v>TORNEIRA METÁLICA PARA TANQUE, ACABAMENTO CROMADO, INCLUSIVE ENGATE FLEXÍVEL METÁLICO, FORNECIMENTO E INSTALAÇÃO</v>
      </c>
      <c r="D903" s="460"/>
      <c r="E903" s="460"/>
      <c r="F903" s="460"/>
      <c r="G903" s="460"/>
      <c r="H903" s="461"/>
    </row>
    <row r="904" spans="1:8" ht="12" customHeight="1" x14ac:dyDescent="0.2">
      <c r="A904" s="445"/>
      <c r="B904" s="446"/>
      <c r="C904" s="230" t="s">
        <v>210</v>
      </c>
      <c r="D904" s="188" t="str">
        <f>'PLANILHA ORÇAMENTARIA'!E179</f>
        <v>UN.</v>
      </c>
      <c r="E904" s="188"/>
      <c r="F904" s="188"/>
      <c r="G904" s="188"/>
      <c r="H904" s="190"/>
    </row>
    <row r="905" spans="1:8" x14ac:dyDescent="0.2">
      <c r="A905" s="445"/>
      <c r="B905" s="446"/>
      <c r="C905" s="230" t="s">
        <v>212</v>
      </c>
      <c r="D905" s="191">
        <f>'PLANILHA ORÇAMENTARIA'!F179</f>
        <v>2</v>
      </c>
      <c r="E905" s="188"/>
      <c r="F905" s="188"/>
      <c r="G905" s="188"/>
      <c r="H905" s="190"/>
    </row>
    <row r="906" spans="1:8" x14ac:dyDescent="0.2">
      <c r="A906" s="447"/>
      <c r="B906" s="448"/>
      <c r="C906" s="440" t="s">
        <v>685</v>
      </c>
      <c r="D906" s="441"/>
      <c r="E906" s="441"/>
      <c r="F906" s="441"/>
      <c r="G906" s="441"/>
      <c r="H906" s="442"/>
    </row>
    <row r="907" spans="1:8" x14ac:dyDescent="0.2">
      <c r="A907" s="443" t="str">
        <f>'PLANILHA ORÇAMENTARIA'!A180</f>
        <v>13.22</v>
      </c>
      <c r="B907" s="444"/>
      <c r="C907" s="467" t="str">
        <f>'PLANILHA ORÇAMENTARIA'!D180</f>
        <v>SABONETEIRA PLÁSTICA TIPO DISPENSER PARA SABONETE LIQUIDO COM RESERVATÓRIO 800 A 1500 ML, INCLUSO FIXAÇÃO.</v>
      </c>
      <c r="D907" s="460"/>
      <c r="E907" s="460"/>
      <c r="F907" s="460"/>
      <c r="G907" s="460"/>
      <c r="H907" s="461"/>
    </row>
    <row r="908" spans="1:8" x14ac:dyDescent="0.2">
      <c r="A908" s="445"/>
      <c r="B908" s="446"/>
      <c r="C908" s="230" t="s">
        <v>210</v>
      </c>
      <c r="D908" s="188" t="str">
        <f>'PLANILHA ORÇAMENTARIA'!E180</f>
        <v>UN.</v>
      </c>
      <c r="E908" s="188"/>
      <c r="F908" s="188"/>
      <c r="G908" s="188"/>
      <c r="H908" s="190"/>
    </row>
    <row r="909" spans="1:8" x14ac:dyDescent="0.2">
      <c r="A909" s="445"/>
      <c r="B909" s="446"/>
      <c r="C909" s="230" t="s">
        <v>212</v>
      </c>
      <c r="D909" s="191">
        <f>'PLANILHA ORÇAMENTARIA'!F180</f>
        <v>5</v>
      </c>
      <c r="E909" s="188"/>
      <c r="F909" s="188"/>
      <c r="G909" s="188"/>
      <c r="H909" s="190"/>
    </row>
    <row r="910" spans="1:8" x14ac:dyDescent="0.2">
      <c r="A910" s="445"/>
      <c r="B910" s="446"/>
      <c r="C910" s="462" t="s">
        <v>663</v>
      </c>
      <c r="D910" s="463"/>
      <c r="E910" s="463"/>
      <c r="F910" s="463"/>
      <c r="G910" s="463"/>
      <c r="H910" s="464"/>
    </row>
    <row r="911" spans="1:8" x14ac:dyDescent="0.2">
      <c r="A911" s="445"/>
      <c r="B911" s="446"/>
      <c r="C911" s="462" t="s">
        <v>686</v>
      </c>
      <c r="D911" s="463"/>
      <c r="E911" s="463"/>
      <c r="F911" s="463"/>
      <c r="G911" s="463"/>
      <c r="H911" s="464"/>
    </row>
    <row r="912" spans="1:8" x14ac:dyDescent="0.2">
      <c r="A912" s="445"/>
      <c r="B912" s="446"/>
      <c r="C912" s="462" t="s">
        <v>687</v>
      </c>
      <c r="D912" s="463"/>
      <c r="E912" s="463"/>
      <c r="F912" s="463"/>
      <c r="G912" s="463"/>
      <c r="H912" s="464"/>
    </row>
    <row r="913" spans="1:1023" x14ac:dyDescent="0.2">
      <c r="A913" s="445"/>
      <c r="B913" s="446"/>
      <c r="C913" s="462" t="s">
        <v>688</v>
      </c>
      <c r="D913" s="463"/>
      <c r="E913" s="463"/>
      <c r="F913" s="463"/>
      <c r="G913" s="463"/>
      <c r="H913" s="464"/>
    </row>
    <row r="914" spans="1:1023" x14ac:dyDescent="0.2">
      <c r="A914" s="447"/>
      <c r="B914" s="448"/>
      <c r="C914" s="236" t="s">
        <v>323</v>
      </c>
      <c r="D914" s="237">
        <v>5</v>
      </c>
      <c r="E914" s="237"/>
      <c r="F914" s="237"/>
      <c r="G914" s="237"/>
      <c r="H914" s="238"/>
    </row>
    <row r="915" spans="1:1023" ht="12" customHeight="1" x14ac:dyDescent="0.2">
      <c r="A915" s="443" t="str">
        <f>'PLANILHA ORÇAMENTARIA'!A181</f>
        <v>13.23</v>
      </c>
      <c r="B915" s="444"/>
      <c r="C915" s="467" t="str">
        <f>'PLANILHA ORÇAMENTARIA'!D181</f>
        <v>TOALHEIRO PLÁSTICO TIPO DISPENSER PARA PAPEL TOALHA INTERFOLHADO - FORNECIMENTO E INSTALAÇÃO.</v>
      </c>
      <c r="D915" s="460"/>
      <c r="E915" s="460"/>
      <c r="F915" s="460"/>
      <c r="G915" s="460"/>
      <c r="H915" s="461"/>
    </row>
    <row r="916" spans="1:1023" x14ac:dyDescent="0.2">
      <c r="A916" s="445"/>
      <c r="B916" s="446"/>
      <c r="C916" s="230" t="s">
        <v>210</v>
      </c>
      <c r="D916" s="188" t="str">
        <f>'PLANILHA ORÇAMENTARIA'!E181</f>
        <v>UN.</v>
      </c>
      <c r="E916" s="188"/>
      <c r="F916" s="188"/>
      <c r="G916" s="188"/>
      <c r="H916" s="190"/>
    </row>
    <row r="917" spans="1:1023" x14ac:dyDescent="0.2">
      <c r="A917" s="445"/>
      <c r="B917" s="446"/>
      <c r="C917" s="230" t="s">
        <v>212</v>
      </c>
      <c r="D917" s="191">
        <f>'PLANILHA ORÇAMENTARIA'!F181</f>
        <v>5</v>
      </c>
      <c r="E917" s="188"/>
      <c r="F917" s="188"/>
      <c r="G917" s="188"/>
      <c r="H917" s="190"/>
    </row>
    <row r="918" spans="1:1023" x14ac:dyDescent="0.2">
      <c r="A918" s="447"/>
      <c r="B918" s="448"/>
      <c r="C918" s="440" t="s">
        <v>689</v>
      </c>
      <c r="D918" s="441"/>
      <c r="E918" s="441"/>
      <c r="F918" s="441"/>
      <c r="G918" s="441"/>
      <c r="H918" s="442"/>
    </row>
    <row r="919" spans="1:1023" x14ac:dyDescent="0.2">
      <c r="A919" s="468">
        <f>'PLANILHA ORÇAMENTARIA'!A183</f>
        <v>14</v>
      </c>
      <c r="B919" s="468"/>
      <c r="C919" s="469" t="str">
        <f>'PLANILHA ORÇAMENTARIA'!D183</f>
        <v>INSTALAÇÃO DE GÁS COMBUSTÍVEL</v>
      </c>
      <c r="D919" s="469"/>
      <c r="E919" s="469"/>
      <c r="F919" s="469"/>
      <c r="G919" s="469"/>
      <c r="H919" s="469"/>
    </row>
    <row r="920" spans="1:1023" x14ac:dyDescent="0.2">
      <c r="A920" s="443"/>
      <c r="B920" s="457"/>
      <c r="C920" s="467" t="s">
        <v>972</v>
      </c>
      <c r="D920" s="460"/>
      <c r="E920" s="460"/>
      <c r="F920" s="460"/>
      <c r="G920" s="460"/>
      <c r="H920" s="461"/>
    </row>
    <row r="921" spans="1:1023" s="177" customFormat="1" ht="12" customHeight="1" x14ac:dyDescent="0.2">
      <c r="A921" s="468">
        <f>'PLANILHA ORÇAMENTARIA'!A218</f>
        <v>15</v>
      </c>
      <c r="B921" s="468"/>
      <c r="C921" s="469" t="str">
        <f>'PLANILHA ORÇAMENTARIA'!D218</f>
        <v xml:space="preserve">INSTALAÇÕES ELÉTRICAS </v>
      </c>
      <c r="D921" s="469"/>
      <c r="E921" s="469"/>
      <c r="F921" s="469"/>
      <c r="G921" s="469"/>
      <c r="H921" s="469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  <c r="AN921" s="142"/>
      <c r="AO921" s="142"/>
      <c r="AP921" s="142"/>
      <c r="AQ921" s="142"/>
      <c r="AR921" s="142"/>
      <c r="AS921" s="142"/>
      <c r="AT921" s="142"/>
      <c r="AU921" s="142"/>
      <c r="AV921" s="142"/>
      <c r="AW921" s="142"/>
      <c r="AX921" s="142"/>
      <c r="AY921" s="142"/>
      <c r="AZ921" s="142"/>
      <c r="BA921" s="142"/>
      <c r="BB921" s="142"/>
      <c r="BC921" s="142"/>
      <c r="BD921" s="142"/>
      <c r="BE921" s="142"/>
      <c r="BF921" s="142"/>
      <c r="BG921" s="142"/>
      <c r="BH921" s="142"/>
      <c r="BI921" s="142"/>
      <c r="BJ921" s="142"/>
      <c r="BK921" s="142"/>
      <c r="BL921" s="142"/>
      <c r="BM921" s="142"/>
      <c r="BN921" s="142"/>
      <c r="BO921" s="142"/>
      <c r="BP921" s="142"/>
      <c r="BQ921" s="142"/>
      <c r="BR921" s="142"/>
      <c r="BS921" s="142"/>
      <c r="BT921" s="142"/>
      <c r="BU921" s="142"/>
      <c r="BV921" s="142"/>
      <c r="BW921" s="142"/>
      <c r="BX921" s="142"/>
      <c r="BY921" s="142"/>
      <c r="BZ921" s="142"/>
      <c r="CA921" s="142"/>
      <c r="CB921" s="142"/>
      <c r="CC921" s="142"/>
      <c r="CD921" s="142"/>
      <c r="CE921" s="142"/>
      <c r="CF921" s="142"/>
      <c r="CG921" s="142"/>
      <c r="CH921" s="142"/>
      <c r="CI921" s="142"/>
      <c r="CJ921" s="142"/>
      <c r="CK921" s="142"/>
      <c r="CL921" s="142"/>
      <c r="CM921" s="142"/>
      <c r="CN921" s="142"/>
      <c r="CO921" s="142"/>
      <c r="CP921" s="142"/>
      <c r="CQ921" s="142"/>
      <c r="CR921" s="142"/>
      <c r="CS921" s="142"/>
      <c r="CT921" s="142"/>
      <c r="CU921" s="142"/>
      <c r="CV921" s="142"/>
      <c r="CW921" s="142"/>
      <c r="CX921" s="142"/>
      <c r="CY921" s="142"/>
      <c r="CZ921" s="142"/>
      <c r="DA921" s="142"/>
      <c r="DB921" s="142"/>
      <c r="DC921" s="142"/>
      <c r="DD921" s="142"/>
      <c r="DE921" s="142"/>
      <c r="DF921" s="142"/>
      <c r="DG921" s="142"/>
      <c r="DH921" s="142"/>
      <c r="DI921" s="142"/>
      <c r="DJ921" s="142"/>
      <c r="DK921" s="142"/>
      <c r="DL921" s="142"/>
      <c r="DM921" s="142"/>
      <c r="DN921" s="142"/>
      <c r="DO921" s="142"/>
      <c r="DP921" s="142"/>
      <c r="DQ921" s="142"/>
      <c r="DR921" s="142"/>
      <c r="DS921" s="142"/>
      <c r="DT921" s="142"/>
      <c r="DU921" s="142"/>
      <c r="DV921" s="142"/>
      <c r="DW921" s="142"/>
      <c r="DX921" s="142"/>
      <c r="DY921" s="142"/>
      <c r="DZ921" s="142"/>
      <c r="EA921" s="142"/>
      <c r="EB921" s="142"/>
      <c r="EC921" s="142"/>
      <c r="ED921" s="142"/>
      <c r="EE921" s="142"/>
      <c r="EF921" s="142"/>
      <c r="EG921" s="142"/>
      <c r="EH921" s="142"/>
      <c r="EI921" s="142"/>
      <c r="EJ921" s="142"/>
      <c r="EK921" s="142"/>
      <c r="EL921" s="142"/>
      <c r="EM921" s="142"/>
      <c r="EN921" s="142"/>
      <c r="EO921" s="142"/>
      <c r="EP921" s="142"/>
      <c r="EQ921" s="142"/>
      <c r="ER921" s="142"/>
      <c r="ES921" s="142"/>
      <c r="ET921" s="142"/>
      <c r="EU921" s="142"/>
      <c r="EV921" s="142"/>
      <c r="EW921" s="142"/>
      <c r="EX921" s="142"/>
      <c r="EY921" s="142"/>
      <c r="EZ921" s="142"/>
      <c r="FA921" s="142"/>
      <c r="FB921" s="142"/>
      <c r="FC921" s="142"/>
      <c r="FD921" s="142"/>
      <c r="FE921" s="142"/>
      <c r="FF921" s="142"/>
      <c r="FG921" s="142"/>
      <c r="FH921" s="142"/>
      <c r="FI921" s="142"/>
      <c r="FJ921" s="142"/>
      <c r="FK921" s="142"/>
      <c r="FL921" s="142"/>
      <c r="FM921" s="142"/>
      <c r="FN921" s="142"/>
      <c r="FO921" s="142"/>
      <c r="FP921" s="142"/>
      <c r="FQ921" s="142"/>
      <c r="FR921" s="142"/>
      <c r="FS921" s="142"/>
      <c r="FT921" s="142"/>
      <c r="FU921" s="142"/>
      <c r="FV921" s="142"/>
      <c r="FW921" s="142"/>
      <c r="FX921" s="142"/>
      <c r="FY921" s="142"/>
      <c r="FZ921" s="142"/>
      <c r="GA921" s="142"/>
      <c r="GB921" s="142"/>
      <c r="GC921" s="142"/>
      <c r="GD921" s="142"/>
      <c r="GE921" s="142"/>
      <c r="GF921" s="142"/>
      <c r="GG921" s="142"/>
      <c r="GH921" s="142"/>
      <c r="GI921" s="142"/>
      <c r="GJ921" s="142"/>
      <c r="GK921" s="142"/>
      <c r="GL921" s="142"/>
      <c r="GM921" s="142"/>
      <c r="GN921" s="142"/>
      <c r="GO921" s="142"/>
      <c r="GP921" s="142"/>
      <c r="GQ921" s="142"/>
      <c r="GR921" s="142"/>
      <c r="GS921" s="142"/>
      <c r="GT921" s="142"/>
      <c r="GU921" s="142"/>
      <c r="GV921" s="142"/>
      <c r="GW921" s="142"/>
      <c r="GX921" s="142"/>
      <c r="GY921" s="142"/>
      <c r="GZ921" s="142"/>
      <c r="HA921" s="142"/>
      <c r="HB921" s="142"/>
      <c r="HC921" s="142"/>
      <c r="HD921" s="142"/>
      <c r="HE921" s="142"/>
      <c r="HF921" s="142"/>
      <c r="HG921" s="142"/>
      <c r="HH921" s="142"/>
      <c r="HI921" s="142"/>
      <c r="HJ921" s="142"/>
      <c r="HK921" s="142"/>
      <c r="HL921" s="142"/>
      <c r="HM921" s="142"/>
      <c r="HN921" s="142"/>
      <c r="HO921" s="142"/>
      <c r="HP921" s="142"/>
      <c r="HQ921" s="142"/>
      <c r="HR921" s="142"/>
      <c r="HS921" s="142"/>
      <c r="HT921" s="142"/>
      <c r="HU921" s="142"/>
      <c r="HV921" s="142"/>
      <c r="HW921" s="142"/>
      <c r="HX921" s="142"/>
      <c r="HY921" s="142"/>
      <c r="HZ921" s="142"/>
      <c r="IA921" s="142"/>
      <c r="IB921" s="142"/>
      <c r="IC921" s="142"/>
      <c r="ID921" s="142"/>
      <c r="IE921" s="142"/>
      <c r="IF921" s="142"/>
      <c r="IG921" s="142"/>
      <c r="IH921" s="142"/>
      <c r="II921" s="142"/>
      <c r="IJ921" s="142"/>
      <c r="IK921" s="142"/>
      <c r="IL921" s="142"/>
      <c r="IM921" s="142"/>
      <c r="IN921" s="142"/>
      <c r="IO921" s="142"/>
      <c r="IP921" s="142"/>
      <c r="IQ921" s="142"/>
      <c r="IR921" s="142"/>
      <c r="IS921" s="142"/>
      <c r="IT921" s="142"/>
      <c r="IU921" s="142"/>
      <c r="IV921" s="142"/>
      <c r="IW921" s="142"/>
      <c r="IX921" s="142"/>
      <c r="IY921" s="142"/>
      <c r="IZ921" s="142"/>
      <c r="JA921" s="142"/>
      <c r="JB921" s="142"/>
      <c r="JC921" s="142"/>
      <c r="JD921" s="142"/>
      <c r="JE921" s="142"/>
      <c r="JF921" s="142"/>
      <c r="JG921" s="142"/>
      <c r="JH921" s="142"/>
      <c r="JI921" s="142"/>
      <c r="JJ921" s="142"/>
      <c r="JK921" s="142"/>
      <c r="JL921" s="142"/>
      <c r="JM921" s="142"/>
      <c r="JN921" s="142"/>
      <c r="JO921" s="142"/>
      <c r="JP921" s="142"/>
      <c r="JQ921" s="142"/>
      <c r="JR921" s="142"/>
      <c r="JS921" s="142"/>
      <c r="JT921" s="142"/>
      <c r="JU921" s="142"/>
      <c r="JV921" s="142"/>
      <c r="JW921" s="142"/>
      <c r="JX921" s="142"/>
      <c r="JY921" s="142"/>
      <c r="JZ921" s="142"/>
      <c r="KA921" s="142"/>
      <c r="KB921" s="142"/>
      <c r="KC921" s="142"/>
      <c r="KD921" s="142"/>
      <c r="KE921" s="142"/>
      <c r="KF921" s="142"/>
      <c r="KG921" s="142"/>
      <c r="KH921" s="142"/>
      <c r="KI921" s="142"/>
      <c r="KJ921" s="142"/>
      <c r="KK921" s="142"/>
      <c r="KL921" s="142"/>
      <c r="KM921" s="142"/>
      <c r="KN921" s="142"/>
      <c r="KO921" s="142"/>
      <c r="KP921" s="142"/>
      <c r="KQ921" s="142"/>
      <c r="KR921" s="142"/>
      <c r="KS921" s="142"/>
      <c r="KT921" s="142"/>
      <c r="KU921" s="142"/>
      <c r="KV921" s="142"/>
      <c r="KW921" s="142"/>
      <c r="KX921" s="142"/>
      <c r="KY921" s="142"/>
      <c r="KZ921" s="142"/>
      <c r="LA921" s="142"/>
      <c r="LB921" s="142"/>
      <c r="LC921" s="142"/>
      <c r="LD921" s="142"/>
      <c r="LE921" s="142"/>
      <c r="LF921" s="142"/>
      <c r="LG921" s="142"/>
      <c r="LH921" s="142"/>
      <c r="LI921" s="142"/>
      <c r="LJ921" s="142"/>
      <c r="LK921" s="142"/>
      <c r="LL921" s="142"/>
      <c r="LM921" s="142"/>
      <c r="LN921" s="142"/>
      <c r="LO921" s="142"/>
      <c r="LP921" s="142"/>
      <c r="LQ921" s="142"/>
      <c r="LR921" s="142"/>
      <c r="LS921" s="142"/>
      <c r="LT921" s="142"/>
      <c r="LU921" s="142"/>
      <c r="LV921" s="142"/>
      <c r="LW921" s="142"/>
      <c r="LX921" s="142"/>
      <c r="LY921" s="142"/>
      <c r="LZ921" s="142"/>
      <c r="MA921" s="142"/>
      <c r="MB921" s="142"/>
      <c r="MC921" s="142"/>
      <c r="MD921" s="142"/>
      <c r="ME921" s="142"/>
      <c r="MF921" s="142"/>
      <c r="MG921" s="142"/>
      <c r="MH921" s="142"/>
      <c r="MI921" s="142"/>
      <c r="MJ921" s="142"/>
      <c r="MK921" s="142"/>
      <c r="ML921" s="142"/>
      <c r="MM921" s="142"/>
      <c r="MN921" s="142"/>
      <c r="MO921" s="142"/>
      <c r="MP921" s="142"/>
      <c r="MQ921" s="142"/>
      <c r="MR921" s="142"/>
      <c r="MS921" s="142"/>
      <c r="MT921" s="142"/>
      <c r="MU921" s="142"/>
      <c r="MV921" s="142"/>
      <c r="MW921" s="142"/>
      <c r="MX921" s="142"/>
      <c r="MY921" s="142"/>
      <c r="MZ921" s="142"/>
      <c r="NA921" s="142"/>
      <c r="NB921" s="142"/>
      <c r="NC921" s="142"/>
      <c r="ND921" s="142"/>
      <c r="NE921" s="142"/>
      <c r="NF921" s="142"/>
      <c r="NG921" s="142"/>
      <c r="NH921" s="142"/>
      <c r="NI921" s="142"/>
      <c r="NJ921" s="142"/>
      <c r="NK921" s="142"/>
      <c r="NL921" s="142"/>
      <c r="NM921" s="142"/>
      <c r="NN921" s="142"/>
      <c r="NO921" s="142"/>
      <c r="NP921" s="142"/>
      <c r="NQ921" s="142"/>
      <c r="NR921" s="142"/>
      <c r="NS921" s="142"/>
      <c r="NT921" s="142"/>
      <c r="NU921" s="142"/>
      <c r="NV921" s="142"/>
      <c r="NW921" s="142"/>
      <c r="NX921" s="142"/>
      <c r="NY921" s="142"/>
      <c r="NZ921" s="142"/>
      <c r="OA921" s="142"/>
      <c r="OB921" s="142"/>
      <c r="OC921" s="142"/>
      <c r="OD921" s="142"/>
      <c r="OE921" s="142"/>
      <c r="OF921" s="142"/>
      <c r="OG921" s="142"/>
      <c r="OH921" s="142"/>
      <c r="OI921" s="142"/>
      <c r="OJ921" s="142"/>
      <c r="OK921" s="142"/>
      <c r="OL921" s="142"/>
      <c r="OM921" s="142"/>
      <c r="ON921" s="142"/>
      <c r="OO921" s="142"/>
      <c r="OP921" s="142"/>
      <c r="OQ921" s="142"/>
      <c r="OR921" s="142"/>
      <c r="OS921" s="142"/>
      <c r="OT921" s="142"/>
      <c r="OU921" s="142"/>
      <c r="OV921" s="142"/>
      <c r="OW921" s="142"/>
      <c r="OX921" s="142"/>
      <c r="OY921" s="142"/>
      <c r="OZ921" s="142"/>
      <c r="PA921" s="142"/>
      <c r="PB921" s="142"/>
      <c r="PC921" s="142"/>
      <c r="PD921" s="142"/>
      <c r="PE921" s="142"/>
      <c r="PF921" s="142"/>
      <c r="PG921" s="142"/>
      <c r="PH921" s="142"/>
      <c r="PI921" s="142"/>
      <c r="PJ921" s="142"/>
      <c r="PK921" s="142"/>
      <c r="PL921" s="142"/>
      <c r="PM921" s="142"/>
      <c r="PN921" s="142"/>
      <c r="PO921" s="142"/>
      <c r="PP921" s="142"/>
      <c r="PQ921" s="142"/>
      <c r="PR921" s="142"/>
      <c r="PS921" s="142"/>
      <c r="PT921" s="142"/>
      <c r="PU921" s="142"/>
      <c r="PV921" s="142"/>
      <c r="PW921" s="142"/>
      <c r="PX921" s="142"/>
      <c r="PY921" s="142"/>
      <c r="PZ921" s="142"/>
      <c r="QA921" s="142"/>
      <c r="QB921" s="142"/>
      <c r="QC921" s="142"/>
      <c r="QD921" s="142"/>
      <c r="QE921" s="142"/>
      <c r="QF921" s="142"/>
      <c r="QG921" s="142"/>
      <c r="QH921" s="142"/>
      <c r="QI921" s="142"/>
      <c r="QJ921" s="142"/>
      <c r="QK921" s="142"/>
      <c r="QL921" s="142"/>
      <c r="QM921" s="142"/>
      <c r="QN921" s="142"/>
      <c r="QO921" s="142"/>
      <c r="QP921" s="142"/>
      <c r="QQ921" s="142"/>
      <c r="QR921" s="142"/>
      <c r="QS921" s="142"/>
      <c r="QT921" s="142"/>
      <c r="QU921" s="142"/>
      <c r="QV921" s="142"/>
      <c r="QW921" s="142"/>
      <c r="QX921" s="142"/>
      <c r="QY921" s="142"/>
      <c r="QZ921" s="142"/>
      <c r="RA921" s="142"/>
      <c r="RB921" s="142"/>
      <c r="RC921" s="142"/>
      <c r="RD921" s="142"/>
      <c r="RE921" s="142"/>
      <c r="RF921" s="142"/>
      <c r="RG921" s="142"/>
      <c r="RH921" s="142"/>
      <c r="RI921" s="142"/>
      <c r="RJ921" s="142"/>
      <c r="RK921" s="142"/>
      <c r="RL921" s="142"/>
      <c r="RM921" s="142"/>
      <c r="RN921" s="142"/>
      <c r="RO921" s="142"/>
      <c r="RP921" s="142"/>
      <c r="RQ921" s="142"/>
      <c r="RR921" s="142"/>
      <c r="RS921" s="142"/>
      <c r="RT921" s="142"/>
      <c r="RU921" s="142"/>
      <c r="RV921" s="142"/>
      <c r="RW921" s="142"/>
      <c r="RX921" s="142"/>
      <c r="RY921" s="142"/>
      <c r="RZ921" s="142"/>
      <c r="SA921" s="142"/>
      <c r="SB921" s="142"/>
      <c r="SC921" s="142"/>
      <c r="SD921" s="142"/>
      <c r="SE921" s="142"/>
      <c r="SF921" s="142"/>
      <c r="SG921" s="142"/>
      <c r="SH921" s="142"/>
      <c r="SI921" s="142"/>
      <c r="SJ921" s="142"/>
      <c r="SK921" s="142"/>
      <c r="SL921" s="142"/>
      <c r="SM921" s="142"/>
      <c r="SN921" s="142"/>
      <c r="SO921" s="142"/>
      <c r="SP921" s="142"/>
      <c r="SQ921" s="142"/>
      <c r="SR921" s="142"/>
      <c r="SS921" s="142"/>
      <c r="ST921" s="142"/>
      <c r="SU921" s="142"/>
      <c r="SV921" s="142"/>
      <c r="SW921" s="142"/>
      <c r="SX921" s="142"/>
      <c r="SY921" s="142"/>
      <c r="SZ921" s="142"/>
      <c r="TA921" s="142"/>
      <c r="TB921" s="142"/>
      <c r="TC921" s="142"/>
      <c r="TD921" s="142"/>
      <c r="TE921" s="142"/>
      <c r="TF921" s="142"/>
      <c r="TG921" s="142"/>
      <c r="TH921" s="142"/>
      <c r="TI921" s="142"/>
      <c r="TJ921" s="142"/>
      <c r="TK921" s="142"/>
      <c r="TL921" s="142"/>
      <c r="TM921" s="142"/>
      <c r="TN921" s="142"/>
      <c r="TO921" s="142"/>
      <c r="TP921" s="142"/>
      <c r="TQ921" s="142"/>
      <c r="TR921" s="142"/>
      <c r="TS921" s="142"/>
      <c r="TT921" s="142"/>
      <c r="TU921" s="142"/>
      <c r="TV921" s="142"/>
      <c r="TW921" s="142"/>
      <c r="TX921" s="142"/>
      <c r="TY921" s="142"/>
      <c r="TZ921" s="142"/>
      <c r="UA921" s="142"/>
      <c r="UB921" s="142"/>
      <c r="UC921" s="142"/>
      <c r="UD921" s="142"/>
      <c r="UE921" s="142"/>
      <c r="UF921" s="142"/>
      <c r="UG921" s="142"/>
      <c r="UH921" s="142"/>
      <c r="UI921" s="142"/>
      <c r="UJ921" s="142"/>
      <c r="UK921" s="142"/>
      <c r="UL921" s="142"/>
      <c r="UM921" s="142"/>
      <c r="UN921" s="142"/>
      <c r="UO921" s="142"/>
      <c r="UP921" s="142"/>
      <c r="UQ921" s="142"/>
      <c r="UR921" s="142"/>
      <c r="US921" s="142"/>
      <c r="UT921" s="142"/>
      <c r="UU921" s="142"/>
      <c r="UV921" s="142"/>
      <c r="UW921" s="142"/>
      <c r="UX921" s="142"/>
      <c r="UY921" s="142"/>
      <c r="UZ921" s="142"/>
      <c r="VA921" s="142"/>
      <c r="VB921" s="142"/>
      <c r="VC921" s="142"/>
      <c r="VD921" s="142"/>
      <c r="VE921" s="142"/>
      <c r="VF921" s="142"/>
      <c r="VG921" s="142"/>
      <c r="VH921" s="142"/>
      <c r="VI921" s="142"/>
      <c r="VJ921" s="142"/>
      <c r="VK921" s="142"/>
      <c r="VL921" s="142"/>
      <c r="VM921" s="142"/>
      <c r="VN921" s="142"/>
      <c r="VO921" s="142"/>
      <c r="VP921" s="142"/>
      <c r="VQ921" s="142"/>
      <c r="VR921" s="142"/>
      <c r="VS921" s="142"/>
      <c r="VT921" s="142"/>
      <c r="VU921" s="142"/>
      <c r="VV921" s="142"/>
      <c r="VW921" s="142"/>
      <c r="VX921" s="142"/>
      <c r="VY921" s="142"/>
      <c r="VZ921" s="142"/>
      <c r="WA921" s="142"/>
      <c r="WB921" s="142"/>
      <c r="WC921" s="142"/>
      <c r="WD921" s="142"/>
      <c r="WE921" s="142"/>
      <c r="WF921" s="142"/>
      <c r="WG921" s="142"/>
      <c r="WH921" s="142"/>
      <c r="WI921" s="142"/>
      <c r="WJ921" s="142"/>
      <c r="WK921" s="142"/>
      <c r="WL921" s="142"/>
      <c r="WM921" s="142"/>
      <c r="WN921" s="142"/>
      <c r="WO921" s="142"/>
      <c r="WP921" s="142"/>
      <c r="WQ921" s="142"/>
      <c r="WR921" s="142"/>
      <c r="WS921" s="142"/>
      <c r="WT921" s="142"/>
      <c r="WU921" s="142"/>
      <c r="WV921" s="142"/>
      <c r="WW921" s="142"/>
      <c r="WX921" s="142"/>
      <c r="WY921" s="142"/>
      <c r="WZ921" s="142"/>
      <c r="XA921" s="142"/>
      <c r="XB921" s="142"/>
      <c r="XC921" s="142"/>
      <c r="XD921" s="142"/>
      <c r="XE921" s="142"/>
      <c r="XF921" s="142"/>
      <c r="XG921" s="142"/>
      <c r="XH921" s="142"/>
      <c r="XI921" s="142"/>
      <c r="XJ921" s="142"/>
      <c r="XK921" s="142"/>
      <c r="XL921" s="142"/>
      <c r="XM921" s="142"/>
      <c r="XN921" s="142"/>
      <c r="XO921" s="142"/>
      <c r="XP921" s="142"/>
      <c r="XQ921" s="142"/>
      <c r="XR921" s="142"/>
      <c r="XS921" s="142"/>
      <c r="XT921" s="142"/>
      <c r="XU921" s="142"/>
      <c r="XV921" s="142"/>
      <c r="XW921" s="142"/>
      <c r="XX921" s="142"/>
      <c r="XY921" s="142"/>
      <c r="XZ921" s="142"/>
      <c r="YA921" s="142"/>
      <c r="YB921" s="142"/>
      <c r="YC921" s="142"/>
      <c r="YD921" s="142"/>
      <c r="YE921" s="142"/>
      <c r="YF921" s="142"/>
      <c r="YG921" s="142"/>
      <c r="YH921" s="142"/>
      <c r="YI921" s="142"/>
      <c r="YJ921" s="142"/>
      <c r="YK921" s="142"/>
      <c r="YL921" s="142"/>
      <c r="YM921" s="142"/>
      <c r="YN921" s="142"/>
      <c r="YO921" s="142"/>
      <c r="YP921" s="142"/>
      <c r="YQ921" s="142"/>
      <c r="YR921" s="142"/>
      <c r="YS921" s="142"/>
      <c r="YT921" s="142"/>
      <c r="YU921" s="142"/>
      <c r="YV921" s="142"/>
      <c r="YW921" s="142"/>
      <c r="YX921" s="142"/>
      <c r="YY921" s="142"/>
      <c r="YZ921" s="142"/>
      <c r="ZA921" s="142"/>
      <c r="ZB921" s="142"/>
      <c r="ZC921" s="142"/>
      <c r="ZD921" s="142"/>
      <c r="ZE921" s="142"/>
      <c r="ZF921" s="142"/>
      <c r="ZG921" s="142"/>
      <c r="ZH921" s="142"/>
      <c r="ZI921" s="142"/>
      <c r="ZJ921" s="142"/>
      <c r="ZK921" s="142"/>
      <c r="ZL921" s="142"/>
      <c r="ZM921" s="142"/>
      <c r="ZN921" s="142"/>
      <c r="ZO921" s="142"/>
      <c r="ZP921" s="142"/>
      <c r="ZQ921" s="142"/>
      <c r="ZR921" s="142"/>
      <c r="ZS921" s="142"/>
      <c r="ZT921" s="142"/>
      <c r="ZU921" s="142"/>
      <c r="ZV921" s="142"/>
      <c r="ZW921" s="142"/>
      <c r="ZX921" s="142"/>
      <c r="ZY921" s="142"/>
      <c r="ZZ921" s="142"/>
      <c r="AAA921" s="142"/>
      <c r="AAB921" s="142"/>
      <c r="AAC921" s="142"/>
      <c r="AAD921" s="142"/>
      <c r="AAE921" s="142"/>
      <c r="AAF921" s="142"/>
      <c r="AAG921" s="142"/>
      <c r="AAH921" s="142"/>
      <c r="AAI921" s="142"/>
      <c r="AAJ921" s="142"/>
      <c r="AAK921" s="142"/>
      <c r="AAL921" s="142"/>
      <c r="AAM921" s="142"/>
      <c r="AAN921" s="142"/>
      <c r="AAO921" s="142"/>
      <c r="AAP921" s="142"/>
      <c r="AAQ921" s="142"/>
      <c r="AAR921" s="142"/>
      <c r="AAS921" s="142"/>
      <c r="AAT921" s="142"/>
      <c r="AAU921" s="142"/>
      <c r="AAV921" s="142"/>
      <c r="AAW921" s="142"/>
      <c r="AAX921" s="142"/>
      <c r="AAY921" s="142"/>
      <c r="AAZ921" s="142"/>
      <c r="ABA921" s="142"/>
      <c r="ABB921" s="142"/>
      <c r="ABC921" s="142"/>
      <c r="ABD921" s="142"/>
      <c r="ABE921" s="142"/>
      <c r="ABF921" s="142"/>
      <c r="ABG921" s="142"/>
      <c r="ABH921" s="142"/>
      <c r="ABI921" s="142"/>
      <c r="ABJ921" s="142"/>
      <c r="ABK921" s="142"/>
      <c r="ABL921" s="142"/>
      <c r="ABM921" s="142"/>
      <c r="ABN921" s="142"/>
      <c r="ABO921" s="142"/>
      <c r="ABP921" s="142"/>
      <c r="ABQ921" s="142"/>
      <c r="ABR921" s="142"/>
      <c r="ABS921" s="142"/>
      <c r="ABT921" s="142"/>
      <c r="ABU921" s="142"/>
      <c r="ABV921" s="142"/>
      <c r="ABW921" s="142"/>
      <c r="ABX921" s="142"/>
      <c r="ABY921" s="142"/>
      <c r="ABZ921" s="142"/>
      <c r="ACA921" s="142"/>
      <c r="ACB921" s="142"/>
      <c r="ACC921" s="142"/>
      <c r="ACD921" s="142"/>
      <c r="ACE921" s="142"/>
      <c r="ACF921" s="142"/>
      <c r="ACG921" s="142"/>
      <c r="ACH921" s="142"/>
      <c r="ACI921" s="142"/>
      <c r="ACJ921" s="142"/>
      <c r="ACK921" s="142"/>
      <c r="ACL921" s="142"/>
      <c r="ACM921" s="142"/>
      <c r="ACN921" s="142"/>
      <c r="ACO921" s="142"/>
      <c r="ACP921" s="142"/>
      <c r="ACQ921" s="142"/>
      <c r="ACR921" s="142"/>
      <c r="ACS921" s="142"/>
      <c r="ACT921" s="142"/>
      <c r="ACU921" s="142"/>
      <c r="ACV921" s="142"/>
      <c r="ACW921" s="142"/>
      <c r="ACX921" s="142"/>
      <c r="ACY921" s="142"/>
      <c r="ACZ921" s="142"/>
      <c r="ADA921" s="142"/>
      <c r="ADB921" s="142"/>
      <c r="ADC921" s="142"/>
      <c r="ADD921" s="142"/>
      <c r="ADE921" s="142"/>
      <c r="ADF921" s="142"/>
      <c r="ADG921" s="142"/>
      <c r="ADH921" s="142"/>
      <c r="ADI921" s="142"/>
      <c r="ADJ921" s="142"/>
      <c r="ADK921" s="142"/>
      <c r="ADL921" s="142"/>
      <c r="ADM921" s="142"/>
      <c r="ADN921" s="142"/>
      <c r="ADO921" s="142"/>
      <c r="ADP921" s="142"/>
      <c r="ADQ921" s="142"/>
      <c r="ADR921" s="142"/>
      <c r="ADS921" s="142"/>
      <c r="ADT921" s="142"/>
      <c r="ADU921" s="142"/>
      <c r="ADV921" s="142"/>
      <c r="ADW921" s="142"/>
      <c r="ADX921" s="142"/>
      <c r="ADY921" s="142"/>
      <c r="ADZ921" s="142"/>
      <c r="AEA921" s="142"/>
      <c r="AEB921" s="142"/>
      <c r="AEC921" s="142"/>
      <c r="AED921" s="142"/>
      <c r="AEE921" s="142"/>
      <c r="AEF921" s="142"/>
      <c r="AEG921" s="142"/>
      <c r="AEH921" s="142"/>
      <c r="AEI921" s="142"/>
      <c r="AEJ921" s="142"/>
      <c r="AEK921" s="142"/>
      <c r="AEL921" s="142"/>
      <c r="AEM921" s="142"/>
      <c r="AEN921" s="142"/>
      <c r="AEO921" s="142"/>
      <c r="AEP921" s="142"/>
      <c r="AEQ921" s="142"/>
      <c r="AER921" s="142"/>
      <c r="AES921" s="142"/>
      <c r="AET921" s="142"/>
      <c r="AEU921" s="142"/>
      <c r="AEV921" s="142"/>
      <c r="AEW921" s="142"/>
      <c r="AEX921" s="142"/>
      <c r="AEY921" s="142"/>
      <c r="AEZ921" s="142"/>
      <c r="AFA921" s="142"/>
      <c r="AFB921" s="142"/>
      <c r="AFC921" s="142"/>
      <c r="AFD921" s="142"/>
      <c r="AFE921" s="142"/>
      <c r="AFF921" s="142"/>
      <c r="AFG921" s="142"/>
      <c r="AFH921" s="142"/>
      <c r="AFI921" s="142"/>
      <c r="AFJ921" s="142"/>
      <c r="AFK921" s="142"/>
      <c r="AFL921" s="142"/>
      <c r="AFM921" s="142"/>
      <c r="AFN921" s="142"/>
      <c r="AFO921" s="142"/>
      <c r="AFP921" s="142"/>
      <c r="AFQ921" s="142"/>
      <c r="AFR921" s="142"/>
      <c r="AFS921" s="142"/>
      <c r="AFT921" s="142"/>
      <c r="AFU921" s="142"/>
      <c r="AFV921" s="142"/>
      <c r="AFW921" s="142"/>
      <c r="AFX921" s="142"/>
      <c r="AFY921" s="142"/>
      <c r="AFZ921" s="142"/>
      <c r="AGA921" s="142"/>
      <c r="AGB921" s="142"/>
      <c r="AGC921" s="142"/>
      <c r="AGD921" s="142"/>
      <c r="AGE921" s="142"/>
      <c r="AGF921" s="142"/>
      <c r="AGG921" s="142"/>
      <c r="AGH921" s="142"/>
      <c r="AGI921" s="142"/>
      <c r="AGJ921" s="142"/>
      <c r="AGK921" s="142"/>
      <c r="AGL921" s="142"/>
      <c r="AGM921" s="142"/>
      <c r="AGN921" s="142"/>
      <c r="AGO921" s="142"/>
      <c r="AGP921" s="142"/>
      <c r="AGQ921" s="142"/>
      <c r="AGR921" s="142"/>
      <c r="AGS921" s="142"/>
      <c r="AGT921" s="142"/>
      <c r="AGU921" s="142"/>
      <c r="AGV921" s="142"/>
      <c r="AGW921" s="142"/>
      <c r="AGX921" s="142"/>
      <c r="AGY921" s="142"/>
      <c r="AGZ921" s="142"/>
      <c r="AHA921" s="142"/>
      <c r="AHB921" s="142"/>
      <c r="AHC921" s="142"/>
      <c r="AHD921" s="142"/>
      <c r="AHE921" s="142"/>
      <c r="AHF921" s="142"/>
      <c r="AHG921" s="142"/>
      <c r="AHH921" s="142"/>
      <c r="AHI921" s="142"/>
      <c r="AHJ921" s="142"/>
      <c r="AHK921" s="142"/>
      <c r="AHL921" s="142"/>
      <c r="AHM921" s="142"/>
      <c r="AHN921" s="142"/>
      <c r="AHO921" s="142"/>
      <c r="AHP921" s="142"/>
      <c r="AHQ921" s="142"/>
      <c r="AHR921" s="142"/>
      <c r="AHS921" s="142"/>
      <c r="AHT921" s="142"/>
      <c r="AHU921" s="142"/>
      <c r="AHV921" s="142"/>
      <c r="AHW921" s="142"/>
      <c r="AHX921" s="142"/>
      <c r="AHY921" s="142"/>
      <c r="AHZ921" s="142"/>
      <c r="AIA921" s="142"/>
      <c r="AIB921" s="142"/>
      <c r="AIC921" s="142"/>
      <c r="AID921" s="142"/>
      <c r="AIE921" s="142"/>
      <c r="AIF921" s="142"/>
      <c r="AIG921" s="142"/>
      <c r="AIH921" s="142"/>
      <c r="AII921" s="142"/>
      <c r="AIJ921" s="142"/>
      <c r="AIK921" s="142"/>
      <c r="AIL921" s="142"/>
      <c r="AIM921" s="142"/>
      <c r="AIN921" s="142"/>
      <c r="AIO921" s="142"/>
      <c r="AIP921" s="142"/>
      <c r="AIQ921" s="142"/>
      <c r="AIR921" s="142"/>
      <c r="AIS921" s="142"/>
      <c r="AIT921" s="142"/>
      <c r="AIU921" s="142"/>
      <c r="AIV921" s="142"/>
      <c r="AIW921" s="142"/>
      <c r="AIX921" s="142"/>
      <c r="AIY921" s="142"/>
      <c r="AIZ921" s="142"/>
      <c r="AJA921" s="142"/>
      <c r="AJB921" s="142"/>
      <c r="AJC921" s="142"/>
      <c r="AJD921" s="142"/>
      <c r="AJE921" s="142"/>
      <c r="AJF921" s="142"/>
      <c r="AJG921" s="142"/>
      <c r="AJH921" s="142"/>
      <c r="AJI921" s="142"/>
      <c r="AJJ921" s="142"/>
      <c r="AJK921" s="142"/>
      <c r="AJL921" s="142"/>
      <c r="AJM921" s="142"/>
      <c r="AJN921" s="142"/>
      <c r="AJO921" s="142"/>
      <c r="AJP921" s="142"/>
      <c r="AJQ921" s="142"/>
      <c r="AJR921" s="142"/>
      <c r="AJS921" s="142"/>
      <c r="AJT921" s="142"/>
      <c r="AJU921" s="142"/>
      <c r="AJV921" s="142"/>
      <c r="AJW921" s="142"/>
      <c r="AJX921" s="142"/>
      <c r="AJY921" s="142"/>
      <c r="AJZ921" s="142"/>
      <c r="AKA921" s="142"/>
      <c r="AKB921" s="142"/>
      <c r="AKC921" s="142"/>
      <c r="AKD921" s="142"/>
      <c r="AKE921" s="142"/>
      <c r="AKF921" s="142"/>
      <c r="AKG921" s="142"/>
      <c r="AKH921" s="142"/>
      <c r="AKI921" s="142"/>
      <c r="AKJ921" s="142"/>
      <c r="AKK921" s="142"/>
      <c r="AKL921" s="142"/>
      <c r="AKM921" s="142"/>
      <c r="AKN921" s="142"/>
      <c r="AKO921" s="142"/>
      <c r="AKP921" s="142"/>
      <c r="AKQ921" s="142"/>
      <c r="AKR921" s="142"/>
      <c r="AKS921" s="142"/>
      <c r="AKT921" s="142"/>
      <c r="AKU921" s="142"/>
      <c r="AKV921" s="142"/>
      <c r="AKW921" s="142"/>
      <c r="AKX921" s="142"/>
      <c r="AKY921" s="142"/>
      <c r="AKZ921" s="142"/>
      <c r="ALA921" s="142"/>
      <c r="ALB921" s="142"/>
      <c r="ALC921" s="142"/>
      <c r="ALD921" s="142"/>
      <c r="ALE921" s="142"/>
      <c r="ALF921" s="142"/>
      <c r="ALG921" s="142"/>
      <c r="ALH921" s="142"/>
      <c r="ALI921" s="142"/>
      <c r="ALJ921" s="142"/>
      <c r="ALK921" s="142"/>
      <c r="ALL921" s="142"/>
      <c r="ALM921" s="142"/>
      <c r="ALN921" s="142"/>
      <c r="ALO921" s="142"/>
      <c r="ALP921" s="142"/>
      <c r="ALQ921" s="142"/>
      <c r="ALR921" s="142"/>
      <c r="ALS921" s="142"/>
      <c r="ALT921" s="142"/>
      <c r="ALU921" s="142"/>
      <c r="ALV921" s="142"/>
      <c r="ALW921" s="142"/>
      <c r="ALX921" s="142"/>
      <c r="ALY921" s="142"/>
      <c r="ALZ921" s="142"/>
      <c r="AMA921" s="142"/>
      <c r="AMB921" s="142"/>
      <c r="AMC921" s="142"/>
      <c r="AMD921" s="142"/>
      <c r="AME921" s="142"/>
      <c r="AMF921" s="142"/>
      <c r="AMG921" s="142"/>
      <c r="AMH921" s="142"/>
      <c r="AMI921" s="142"/>
    </row>
    <row r="922" spans="1:1023" s="179" customFormat="1" x14ac:dyDescent="0.2">
      <c r="A922" s="443" t="str">
        <f>'PLANILHA ORÇAMENTARIA'!A219</f>
        <v>15.1</v>
      </c>
      <c r="B922" s="457"/>
      <c r="C922" s="467" t="str">
        <f>'PLANILHA ORÇAMENTARIA'!D219</f>
        <v>PONTO DE LUZ EMBUTIDO, INCLUINDO ELETRODUTO DE PVC RÍGIDO E CAIXA COM ESPELHO (POR UNIDADE)</v>
      </c>
      <c r="D922" s="460"/>
      <c r="E922" s="460"/>
      <c r="F922" s="460"/>
      <c r="G922" s="460"/>
      <c r="H922" s="461"/>
    </row>
    <row r="923" spans="1:1023" s="179" customFormat="1" x14ac:dyDescent="0.2">
      <c r="A923" s="445"/>
      <c r="B923" s="458"/>
      <c r="C923" s="230" t="s">
        <v>210</v>
      </c>
      <c r="D923" s="188" t="str">
        <f>'PLANILHA ORÇAMENTARIA'!E219</f>
        <v>UN.</v>
      </c>
      <c r="E923" s="188"/>
      <c r="F923" s="188"/>
      <c r="G923" s="188"/>
      <c r="H923" s="190"/>
    </row>
    <row r="924" spans="1:1023" s="179" customFormat="1" x14ac:dyDescent="0.2">
      <c r="A924" s="445"/>
      <c r="B924" s="458"/>
      <c r="C924" s="230" t="s">
        <v>212</v>
      </c>
      <c r="D924" s="191">
        <f>'PLANILHA ORÇAMENTARIA'!F219</f>
        <v>18</v>
      </c>
      <c r="E924" s="188"/>
      <c r="F924" s="188"/>
      <c r="G924" s="188"/>
      <c r="H924" s="190"/>
    </row>
    <row r="925" spans="1:1023" s="179" customFormat="1" x14ac:dyDescent="0.2">
      <c r="A925" s="445"/>
      <c r="B925" s="458"/>
      <c r="C925" s="462" t="s">
        <v>731</v>
      </c>
      <c r="D925" s="463"/>
      <c r="E925" s="463"/>
      <c r="F925" s="463"/>
      <c r="G925" s="463"/>
      <c r="H925" s="464"/>
    </row>
    <row r="926" spans="1:1023" s="179" customFormat="1" x14ac:dyDescent="0.2">
      <c r="A926" s="445"/>
      <c r="B926" s="458"/>
      <c r="C926" s="462" t="s">
        <v>732</v>
      </c>
      <c r="D926" s="463"/>
      <c r="E926" s="463"/>
      <c r="F926" s="463"/>
      <c r="G926" s="463"/>
      <c r="H926" s="464"/>
    </row>
    <row r="927" spans="1:1023" s="179" customFormat="1" x14ac:dyDescent="0.2">
      <c r="A927" s="445"/>
      <c r="B927" s="458"/>
      <c r="C927" s="462" t="s">
        <v>733</v>
      </c>
      <c r="D927" s="463"/>
      <c r="E927" s="463"/>
      <c r="F927" s="463"/>
      <c r="G927" s="463"/>
      <c r="H927" s="464"/>
    </row>
    <row r="928" spans="1:1023" s="179" customFormat="1" x14ac:dyDescent="0.2">
      <c r="A928" s="445"/>
      <c r="B928" s="458"/>
      <c r="C928" s="462" t="s">
        <v>734</v>
      </c>
      <c r="D928" s="463"/>
      <c r="E928" s="463"/>
      <c r="F928" s="463"/>
      <c r="G928" s="463"/>
      <c r="H928" s="464"/>
    </row>
    <row r="929" spans="1:8" s="179" customFormat="1" x14ac:dyDescent="0.2">
      <c r="A929" s="445"/>
      <c r="B929" s="458"/>
      <c r="C929" s="462" t="s">
        <v>735</v>
      </c>
      <c r="D929" s="463"/>
      <c r="E929" s="463"/>
      <c r="F929" s="463"/>
      <c r="G929" s="463"/>
      <c r="H929" s="464"/>
    </row>
    <row r="930" spans="1:8" s="179" customFormat="1" x14ac:dyDescent="0.2">
      <c r="A930" s="445"/>
      <c r="B930" s="458"/>
      <c r="C930" s="462" t="s">
        <v>736</v>
      </c>
      <c r="D930" s="463"/>
      <c r="E930" s="463"/>
      <c r="F930" s="463"/>
      <c r="G930" s="463"/>
      <c r="H930" s="464"/>
    </row>
    <row r="931" spans="1:8" s="179" customFormat="1" x14ac:dyDescent="0.2">
      <c r="A931" s="445"/>
      <c r="B931" s="458"/>
      <c r="C931" s="462" t="s">
        <v>812</v>
      </c>
      <c r="D931" s="463"/>
      <c r="E931" s="463"/>
      <c r="F931" s="463"/>
      <c r="G931" s="463"/>
      <c r="H931" s="464"/>
    </row>
    <row r="932" spans="1:8" s="179" customFormat="1" x14ac:dyDescent="0.2">
      <c r="A932" s="445"/>
      <c r="B932" s="458"/>
      <c r="C932" s="462" t="s">
        <v>737</v>
      </c>
      <c r="D932" s="463"/>
      <c r="E932" s="463"/>
      <c r="F932" s="463"/>
      <c r="G932" s="463"/>
      <c r="H932" s="464"/>
    </row>
    <row r="933" spans="1:8" s="179" customFormat="1" x14ac:dyDescent="0.2">
      <c r="A933" s="445"/>
      <c r="B933" s="458"/>
      <c r="C933" s="462" t="s">
        <v>813</v>
      </c>
      <c r="D933" s="463"/>
      <c r="E933" s="463"/>
      <c r="F933" s="463"/>
      <c r="G933" s="463"/>
      <c r="H933" s="464"/>
    </row>
    <row r="934" spans="1:8" s="179" customFormat="1" x14ac:dyDescent="0.2">
      <c r="A934" s="445"/>
      <c r="B934" s="458"/>
      <c r="C934" s="462" t="s">
        <v>814</v>
      </c>
      <c r="D934" s="463"/>
      <c r="E934" s="463"/>
      <c r="F934" s="463"/>
      <c r="G934" s="463"/>
      <c r="H934" s="464"/>
    </row>
    <row r="935" spans="1:8" s="179" customFormat="1" ht="12" customHeight="1" x14ac:dyDescent="0.2">
      <c r="A935" s="447"/>
      <c r="B935" s="459"/>
      <c r="C935" s="232" t="s">
        <v>319</v>
      </c>
      <c r="D935" s="233">
        <f>1+1+1+2+1+2+3+2+4+1</f>
        <v>18</v>
      </c>
      <c r="E935" s="234"/>
      <c r="F935" s="234"/>
      <c r="G935" s="234"/>
      <c r="H935" s="235"/>
    </row>
    <row r="936" spans="1:8" x14ac:dyDescent="0.2">
      <c r="A936" s="443" t="str">
        <f>'PLANILHA ORÇAMENTARIA'!A220</f>
        <v>15.2</v>
      </c>
      <c r="B936" s="457"/>
      <c r="C936" s="467" t="str">
        <f>'PLANILHA ORÇAMENTARIA'!D220</f>
        <v>PONTO DE TOMADA DE EMBUTIR, INCLUINDO ELETRODUTO DE PVC RÍGIDO E CAIXA COM ESPELHO</v>
      </c>
      <c r="D936" s="460"/>
      <c r="E936" s="460"/>
      <c r="F936" s="460"/>
      <c r="G936" s="460"/>
      <c r="H936" s="461"/>
    </row>
    <row r="937" spans="1:8" x14ac:dyDescent="0.2">
      <c r="A937" s="445"/>
      <c r="B937" s="458"/>
      <c r="C937" s="230" t="s">
        <v>210</v>
      </c>
      <c r="D937" s="188" t="str">
        <f>'PLANILHA ORÇAMENTARIA'!E220</f>
        <v>UN.</v>
      </c>
      <c r="E937" s="188"/>
      <c r="F937" s="188"/>
      <c r="G937" s="188"/>
      <c r="H937" s="190"/>
    </row>
    <row r="938" spans="1:8" x14ac:dyDescent="0.2">
      <c r="A938" s="445"/>
      <c r="B938" s="458"/>
      <c r="C938" s="230" t="s">
        <v>212</v>
      </c>
      <c r="D938" s="191">
        <f>'PLANILHA ORÇAMENTARIA'!F220</f>
        <v>4</v>
      </c>
      <c r="E938" s="188"/>
      <c r="F938" s="188"/>
      <c r="G938" s="188"/>
      <c r="H938" s="190"/>
    </row>
    <row r="939" spans="1:8" x14ac:dyDescent="0.2">
      <c r="A939" s="447"/>
      <c r="B939" s="459"/>
      <c r="C939" s="440" t="s">
        <v>1012</v>
      </c>
      <c r="D939" s="441"/>
      <c r="E939" s="441"/>
      <c r="F939" s="441"/>
      <c r="G939" s="441"/>
      <c r="H939" s="442"/>
    </row>
    <row r="940" spans="1:8" x14ac:dyDescent="0.2">
      <c r="A940" s="443" t="str">
        <f>'PLANILHA ORÇAMENTARIA'!A222</f>
        <v>15.4</v>
      </c>
      <c r="B940" s="457"/>
      <c r="C940" s="467" t="str">
        <f>'PLANILHA ORÇAMENTARIA'!D222</f>
        <v>TOMADA SIMPLES - 2P + T - 10A COM PLACA</v>
      </c>
      <c r="D940" s="460"/>
      <c r="E940" s="460"/>
      <c r="F940" s="460"/>
      <c r="G940" s="460"/>
      <c r="H940" s="461"/>
    </row>
    <row r="941" spans="1:8" x14ac:dyDescent="0.2">
      <c r="A941" s="445"/>
      <c r="B941" s="458"/>
      <c r="C941" s="230" t="s">
        <v>210</v>
      </c>
      <c r="D941" s="188" t="str">
        <f>'PLANILHA ORÇAMENTARIA'!E222</f>
        <v>CJ</v>
      </c>
      <c r="E941" s="188"/>
      <c r="F941" s="188"/>
      <c r="G941" s="188"/>
      <c r="H941" s="190"/>
    </row>
    <row r="942" spans="1:8" x14ac:dyDescent="0.2">
      <c r="A942" s="445"/>
      <c r="B942" s="458"/>
      <c r="C942" s="230" t="s">
        <v>212</v>
      </c>
      <c r="D942" s="191">
        <f>'PLANILHA ORÇAMENTARIA'!F222</f>
        <v>20</v>
      </c>
      <c r="E942" s="188"/>
      <c r="F942" s="188"/>
      <c r="G942" s="188"/>
      <c r="H942" s="190"/>
    </row>
    <row r="943" spans="1:8" x14ac:dyDescent="0.2">
      <c r="A943" s="447"/>
      <c r="B943" s="459"/>
      <c r="C943" s="440" t="s">
        <v>1015</v>
      </c>
      <c r="D943" s="441"/>
      <c r="E943" s="441"/>
      <c r="F943" s="441"/>
      <c r="G943" s="441"/>
      <c r="H943" s="442"/>
    </row>
    <row r="944" spans="1:8" x14ac:dyDescent="0.2">
      <c r="A944" s="443" t="str">
        <f>'PLANILHA ORÇAMENTARIA'!A223</f>
        <v>15.5</v>
      </c>
      <c r="B944" s="457"/>
      <c r="C944" s="467" t="str">
        <f>'PLANILHA ORÇAMENTARIA'!D223</f>
        <v>INTERRUPTOR , DUAS TECLAS PARALELO 10 A - 250 V</v>
      </c>
      <c r="D944" s="460"/>
      <c r="E944" s="460"/>
      <c r="F944" s="460"/>
      <c r="G944" s="460"/>
      <c r="H944" s="461"/>
    </row>
    <row r="945" spans="1:8" x14ac:dyDescent="0.2">
      <c r="A945" s="445"/>
      <c r="B945" s="458"/>
      <c r="C945" s="230" t="s">
        <v>210</v>
      </c>
      <c r="D945" s="188" t="str">
        <f>'PLANILHA ORÇAMENTARIA'!E226</f>
        <v>UN.</v>
      </c>
      <c r="E945" s="188"/>
      <c r="F945" s="188"/>
      <c r="G945" s="188"/>
      <c r="H945" s="190"/>
    </row>
    <row r="946" spans="1:8" x14ac:dyDescent="0.2">
      <c r="A946" s="445"/>
      <c r="B946" s="458"/>
      <c r="C946" s="230" t="s">
        <v>212</v>
      </c>
      <c r="D946" s="191">
        <f>'PLANILHA ORÇAMENTARIA'!F223</f>
        <v>11</v>
      </c>
      <c r="E946" s="188"/>
      <c r="F946" s="188"/>
      <c r="G946" s="188"/>
      <c r="H946" s="190"/>
    </row>
    <row r="947" spans="1:8" x14ac:dyDescent="0.2">
      <c r="A947" s="447"/>
      <c r="B947" s="459"/>
      <c r="C947" s="440" t="s">
        <v>1016</v>
      </c>
      <c r="D947" s="441"/>
      <c r="E947" s="441"/>
      <c r="F947" s="441"/>
      <c r="G947" s="441"/>
      <c r="H947" s="442"/>
    </row>
    <row r="948" spans="1:8" x14ac:dyDescent="0.2">
      <c r="A948" s="443" t="str">
        <f>'PLANILHA ORÇAMENTARIA'!A224</f>
        <v>15.6</v>
      </c>
      <c r="B948" s="457"/>
      <c r="C948" s="467" t="str">
        <f>'PLANILHA ORÇAMENTARIA'!D224</f>
        <v>INTERRUPTOR , TRÊS TECLAS PARALELO 10 A - 250 V</v>
      </c>
      <c r="D948" s="460"/>
      <c r="E948" s="460"/>
      <c r="F948" s="460"/>
      <c r="G948" s="460"/>
      <c r="H948" s="461"/>
    </row>
    <row r="949" spans="1:8" x14ac:dyDescent="0.2">
      <c r="A949" s="445"/>
      <c r="B949" s="458"/>
      <c r="C949" s="230" t="s">
        <v>210</v>
      </c>
      <c r="D949" s="188" t="str">
        <f>'PLANILHA ORÇAMENTARIA'!E224</f>
        <v>UN.</v>
      </c>
      <c r="E949" s="188"/>
      <c r="F949" s="188"/>
      <c r="G949" s="188"/>
      <c r="H949" s="190"/>
    </row>
    <row r="950" spans="1:8" x14ac:dyDescent="0.2">
      <c r="A950" s="445"/>
      <c r="B950" s="458"/>
      <c r="C950" s="230" t="s">
        <v>212</v>
      </c>
      <c r="D950" s="191">
        <f>'PLANILHA ORÇAMENTARIA'!F224</f>
        <v>2</v>
      </c>
      <c r="E950" s="188"/>
      <c r="F950" s="188"/>
      <c r="G950" s="188"/>
      <c r="H950" s="190"/>
    </row>
    <row r="951" spans="1:8" x14ac:dyDescent="0.2">
      <c r="A951" s="447"/>
      <c r="B951" s="459"/>
      <c r="C951" s="440" t="s">
        <v>1022</v>
      </c>
      <c r="D951" s="441"/>
      <c r="E951" s="441"/>
      <c r="F951" s="441"/>
      <c r="G951" s="441"/>
      <c r="H951" s="442"/>
    </row>
    <row r="952" spans="1:8" x14ac:dyDescent="0.2">
      <c r="A952" s="443" t="str">
        <f>'PLANILHA ORÇAMENTARIA'!A225</f>
        <v>15.7</v>
      </c>
      <c r="B952" s="457"/>
      <c r="C952" s="467" t="str">
        <f>'PLANILHA ORÇAMENTARIA'!D225</f>
        <v>PLACA CEGA PARA CAIXA , 2" X 4"</v>
      </c>
      <c r="D952" s="460"/>
      <c r="E952" s="460"/>
      <c r="F952" s="460"/>
      <c r="G952" s="460"/>
      <c r="H952" s="461"/>
    </row>
    <row r="953" spans="1:8" x14ac:dyDescent="0.2">
      <c r="A953" s="445"/>
      <c r="B953" s="458"/>
      <c r="C953" s="230" t="s">
        <v>210</v>
      </c>
      <c r="D953" s="188" t="str">
        <f>'PLANILHA ORÇAMENTARIA'!E224</f>
        <v>UN.</v>
      </c>
      <c r="E953" s="188"/>
      <c r="F953" s="188"/>
      <c r="G953" s="188"/>
      <c r="H953" s="190"/>
    </row>
    <row r="954" spans="1:8" x14ac:dyDescent="0.2">
      <c r="A954" s="445"/>
      <c r="B954" s="458"/>
      <c r="C954" s="230" t="s">
        <v>212</v>
      </c>
      <c r="D954" s="191">
        <f>'PLANILHA ORÇAMENTARIA'!F225</f>
        <v>5</v>
      </c>
      <c r="E954" s="188"/>
      <c r="F954" s="188"/>
      <c r="G954" s="188"/>
      <c r="H954" s="190"/>
    </row>
    <row r="955" spans="1:8" x14ac:dyDescent="0.2">
      <c r="A955" s="447"/>
      <c r="B955" s="459"/>
      <c r="C955" s="440" t="s">
        <v>1023</v>
      </c>
      <c r="D955" s="441"/>
      <c r="E955" s="441"/>
      <c r="F955" s="441"/>
      <c r="G955" s="441"/>
      <c r="H955" s="442"/>
    </row>
    <row r="956" spans="1:8" x14ac:dyDescent="0.2">
      <c r="A956" s="443" t="str">
        <f>'PLANILHA ORÇAMENTARIA'!A226</f>
        <v>15.8</v>
      </c>
      <c r="B956" s="457"/>
      <c r="C956" s="467" t="str">
        <f>'PLANILHA ORÇAMENTARIA'!D226</f>
        <v>PLACA CEGA PARA CAIXA , 4" X 4"</v>
      </c>
      <c r="D956" s="460"/>
      <c r="E956" s="460"/>
      <c r="F956" s="460"/>
      <c r="G956" s="460"/>
      <c r="H956" s="461"/>
    </row>
    <row r="957" spans="1:8" x14ac:dyDescent="0.2">
      <c r="A957" s="445"/>
      <c r="B957" s="458"/>
      <c r="C957" s="230" t="s">
        <v>210</v>
      </c>
      <c r="D957" s="188" t="str">
        <f>'PLANILHA ORÇAMENTARIA'!E226</f>
        <v>UN.</v>
      </c>
      <c r="E957" s="188"/>
      <c r="F957" s="188"/>
      <c r="G957" s="188"/>
      <c r="H957" s="190"/>
    </row>
    <row r="958" spans="1:8" x14ac:dyDescent="0.2">
      <c r="A958" s="445"/>
      <c r="B958" s="458"/>
      <c r="C958" s="230" t="s">
        <v>212</v>
      </c>
      <c r="D958" s="191">
        <f>'PLANILHA ORÇAMENTARIA'!F226</f>
        <v>1</v>
      </c>
      <c r="E958" s="188"/>
      <c r="F958" s="188"/>
      <c r="G958" s="188"/>
      <c r="H958" s="190"/>
    </row>
    <row r="959" spans="1:8" x14ac:dyDescent="0.2">
      <c r="A959" s="447"/>
      <c r="B959" s="459"/>
      <c r="C959" s="440" t="s">
        <v>1023</v>
      </c>
      <c r="D959" s="441"/>
      <c r="E959" s="441"/>
      <c r="F959" s="441"/>
      <c r="G959" s="441"/>
      <c r="H959" s="442"/>
    </row>
    <row r="960" spans="1:8" x14ac:dyDescent="0.2">
      <c r="A960" s="443" t="str">
        <f>'PLANILHA ORÇAMENTARIA'!A227</f>
        <v>15.9</v>
      </c>
      <c r="B960" s="457"/>
      <c r="C960" s="467" t="str">
        <f>'PLANILHA ORÇAMENTARIA'!D227</f>
        <v>LUMINIARIA TIPO PLAFON (SOBREPOR), QUADRADA, 24X24CM, EM ALUMINOU PINTADO COR BRANCA, LED 25W C/ DIFUSOR, ALADIN OU SIMILAR</v>
      </c>
      <c r="D960" s="460"/>
      <c r="E960" s="460"/>
      <c r="F960" s="460"/>
      <c r="G960" s="460"/>
      <c r="H960" s="461"/>
    </row>
    <row r="961" spans="1:8" x14ac:dyDescent="0.2">
      <c r="A961" s="445"/>
      <c r="B961" s="458"/>
      <c r="C961" s="230" t="s">
        <v>210</v>
      </c>
      <c r="D961" s="188" t="str">
        <f>'PLANILHA ORÇAMENTARIA'!E227</f>
        <v>UN.</v>
      </c>
      <c r="E961" s="188"/>
      <c r="F961" s="188"/>
      <c r="G961" s="188"/>
      <c r="H961" s="190"/>
    </row>
    <row r="962" spans="1:8" x14ac:dyDescent="0.2">
      <c r="A962" s="445"/>
      <c r="B962" s="458"/>
      <c r="C962" s="230" t="s">
        <v>212</v>
      </c>
      <c r="D962" s="191">
        <f>'PLANILHA ORÇAMENTARIA'!F227</f>
        <v>87</v>
      </c>
      <c r="E962" s="188"/>
      <c r="F962" s="188"/>
      <c r="G962" s="188"/>
      <c r="H962" s="190"/>
    </row>
    <row r="963" spans="1:8" x14ac:dyDescent="0.2">
      <c r="A963" s="445"/>
      <c r="B963" s="446"/>
      <c r="C963" s="462" t="s">
        <v>1024</v>
      </c>
      <c r="D963" s="463"/>
      <c r="E963" s="463"/>
      <c r="F963" s="463"/>
      <c r="G963" s="463"/>
      <c r="H963" s="464"/>
    </row>
    <row r="964" spans="1:8" x14ac:dyDescent="0.2">
      <c r="A964" s="445"/>
      <c r="B964" s="446"/>
      <c r="C964" s="462" t="s">
        <v>1025</v>
      </c>
      <c r="D964" s="463"/>
      <c r="E964" s="463"/>
      <c r="F964" s="463"/>
      <c r="G964" s="463"/>
      <c r="H964" s="464"/>
    </row>
    <row r="965" spans="1:8" x14ac:dyDescent="0.2">
      <c r="A965" s="445"/>
      <c r="B965" s="446"/>
      <c r="C965" s="462" t="s">
        <v>1026</v>
      </c>
      <c r="D965" s="463"/>
      <c r="E965" s="463"/>
      <c r="F965" s="463"/>
      <c r="G965" s="463"/>
      <c r="H965" s="464"/>
    </row>
    <row r="966" spans="1:8" x14ac:dyDescent="0.2">
      <c r="A966" s="445"/>
      <c r="B966" s="446"/>
      <c r="C966" s="462" t="s">
        <v>1027</v>
      </c>
      <c r="D966" s="463"/>
      <c r="E966" s="463"/>
      <c r="F966" s="463"/>
      <c r="G966" s="463"/>
      <c r="H966" s="464"/>
    </row>
    <row r="967" spans="1:8" x14ac:dyDescent="0.2">
      <c r="A967" s="445"/>
      <c r="B967" s="446"/>
      <c r="C967" s="462" t="s">
        <v>1028</v>
      </c>
      <c r="D967" s="463"/>
      <c r="E967" s="463"/>
      <c r="F967" s="463"/>
      <c r="G967" s="463"/>
      <c r="H967" s="464"/>
    </row>
    <row r="968" spans="1:8" x14ac:dyDescent="0.2">
      <c r="A968" s="445"/>
      <c r="B968" s="446"/>
      <c r="C968" s="462" t="s">
        <v>1029</v>
      </c>
      <c r="D968" s="463"/>
      <c r="E968" s="463"/>
      <c r="F968" s="463"/>
      <c r="G968" s="463"/>
      <c r="H968" s="464"/>
    </row>
    <row r="969" spans="1:8" x14ac:dyDescent="0.2">
      <c r="A969" s="445"/>
      <c r="B969" s="446"/>
      <c r="C969" s="462" t="s">
        <v>1030</v>
      </c>
      <c r="D969" s="463"/>
      <c r="E969" s="463"/>
      <c r="F969" s="463"/>
      <c r="G969" s="463"/>
      <c r="H969" s="464"/>
    </row>
    <row r="970" spans="1:8" x14ac:dyDescent="0.2">
      <c r="A970" s="445"/>
      <c r="B970" s="446"/>
      <c r="C970" s="462" t="s">
        <v>1031</v>
      </c>
      <c r="D970" s="463"/>
      <c r="E970" s="463"/>
      <c r="F970" s="463"/>
      <c r="G970" s="463"/>
      <c r="H970" s="464"/>
    </row>
    <row r="971" spans="1:8" x14ac:dyDescent="0.2">
      <c r="A971" s="445"/>
      <c r="B971" s="446"/>
      <c r="C971" s="462" t="s">
        <v>1032</v>
      </c>
      <c r="D971" s="463"/>
      <c r="E971" s="463"/>
      <c r="F971" s="463"/>
      <c r="G971" s="463"/>
      <c r="H971" s="464"/>
    </row>
    <row r="972" spans="1:8" x14ac:dyDescent="0.2">
      <c r="A972" s="445"/>
      <c r="B972" s="446"/>
      <c r="C972" s="462" t="s">
        <v>1033</v>
      </c>
      <c r="D972" s="463"/>
      <c r="E972" s="463"/>
      <c r="F972" s="463"/>
      <c r="G972" s="463"/>
      <c r="H972" s="464"/>
    </row>
    <row r="973" spans="1:8" x14ac:dyDescent="0.2">
      <c r="A973" s="445"/>
      <c r="B973" s="446"/>
      <c r="C973" s="462" t="s">
        <v>1034</v>
      </c>
      <c r="D973" s="463"/>
      <c r="E973" s="463"/>
      <c r="F973" s="463"/>
      <c r="G973" s="463"/>
      <c r="H973" s="464"/>
    </row>
    <row r="974" spans="1:8" x14ac:dyDescent="0.2">
      <c r="A974" s="445"/>
      <c r="B974" s="446"/>
      <c r="C974" s="462" t="s">
        <v>1035</v>
      </c>
      <c r="D974" s="463"/>
      <c r="E974" s="463"/>
      <c r="F974" s="463"/>
      <c r="G974" s="463"/>
      <c r="H974" s="464"/>
    </row>
    <row r="975" spans="1:8" x14ac:dyDescent="0.2">
      <c r="A975" s="445"/>
      <c r="B975" s="446"/>
      <c r="C975" s="462" t="s">
        <v>1036</v>
      </c>
      <c r="D975" s="463"/>
      <c r="E975" s="463"/>
      <c r="F975" s="463"/>
      <c r="G975" s="463"/>
      <c r="H975" s="464"/>
    </row>
    <row r="976" spans="1:8" x14ac:dyDescent="0.2">
      <c r="A976" s="445"/>
      <c r="B976" s="446"/>
      <c r="C976" s="462" t="s">
        <v>1037</v>
      </c>
      <c r="D976" s="463"/>
      <c r="E976" s="463"/>
      <c r="F976" s="463"/>
      <c r="G976" s="463"/>
      <c r="H976" s="464"/>
    </row>
    <row r="977" spans="1:1023" x14ac:dyDescent="0.2">
      <c r="A977" s="445"/>
      <c r="B977" s="446"/>
      <c r="C977" s="462" t="s">
        <v>1038</v>
      </c>
      <c r="D977" s="463"/>
      <c r="E977" s="463"/>
      <c r="F977" s="463"/>
      <c r="G977" s="463"/>
      <c r="H977" s="464"/>
    </row>
    <row r="978" spans="1:1023" x14ac:dyDescent="0.2">
      <c r="A978" s="445"/>
      <c r="B978" s="446"/>
      <c r="C978" s="462" t="s">
        <v>1039</v>
      </c>
      <c r="D978" s="463"/>
      <c r="E978" s="463"/>
      <c r="F978" s="463"/>
      <c r="G978" s="463"/>
      <c r="H978" s="464"/>
    </row>
    <row r="979" spans="1:1023" x14ac:dyDescent="0.2">
      <c r="A979" s="445"/>
      <c r="B979" s="446"/>
      <c r="C979" s="230" t="s">
        <v>323</v>
      </c>
      <c r="D979" s="231">
        <f>32+3+1+5+2+2+13+4+2+1+1+1+1+8+9+2</f>
        <v>87</v>
      </c>
      <c r="E979" s="188"/>
      <c r="F979" s="188"/>
      <c r="G979" s="188"/>
      <c r="H979" s="190"/>
    </row>
    <row r="980" spans="1:1023" x14ac:dyDescent="0.2">
      <c r="A980" s="443" t="str">
        <f>'PLANILHA ORÇAMENTARIA'!A228</f>
        <v>15.10</v>
      </c>
      <c r="B980" s="457"/>
      <c r="C980" s="467" t="str">
        <f>'PLANILHA ORÇAMENTARIA'!D228</f>
        <v>REFLETOR SLIM LED 50W DE POTÊNCIA, BRANCO FRIO, 6500K, AUTOVOLT, MARCA G-LIGHT OU SIMILAR</v>
      </c>
      <c r="D980" s="460"/>
      <c r="E980" s="460"/>
      <c r="F980" s="460"/>
      <c r="G980" s="460"/>
      <c r="H980" s="461"/>
    </row>
    <row r="981" spans="1:1023" x14ac:dyDescent="0.2">
      <c r="A981" s="445"/>
      <c r="B981" s="458"/>
      <c r="C981" s="230" t="s">
        <v>210</v>
      </c>
      <c r="D981" s="188" t="str">
        <f>'PLANILHA ORÇAMENTARIA'!E228</f>
        <v>UN.</v>
      </c>
      <c r="E981" s="188"/>
      <c r="F981" s="188"/>
      <c r="G981" s="188"/>
      <c r="H981" s="190"/>
    </row>
    <row r="982" spans="1:1023" x14ac:dyDescent="0.2">
      <c r="A982" s="445"/>
      <c r="B982" s="458"/>
      <c r="C982" s="230" t="s">
        <v>212</v>
      </c>
      <c r="D982" s="191">
        <f>'PLANILHA ORÇAMENTARIA'!F228</f>
        <v>2</v>
      </c>
      <c r="E982" s="188"/>
      <c r="F982" s="188"/>
      <c r="G982" s="188"/>
      <c r="H982" s="190"/>
    </row>
    <row r="983" spans="1:1023" x14ac:dyDescent="0.2">
      <c r="A983" s="447"/>
      <c r="B983" s="459"/>
      <c r="C983" s="440" t="s">
        <v>1040</v>
      </c>
      <c r="D983" s="441"/>
      <c r="E983" s="441"/>
      <c r="F983" s="441"/>
      <c r="G983" s="441"/>
      <c r="H983" s="442"/>
    </row>
    <row r="984" spans="1:1023" x14ac:dyDescent="0.2">
      <c r="A984" s="443" t="str">
        <f>'PLANILHA ORÇAMENTARIA'!A229</f>
        <v>15.11</v>
      </c>
      <c r="B984" s="457"/>
      <c r="C984" s="467" t="str">
        <f>'PLANILHA ORÇAMENTARIA'!D229</f>
        <v>REMOÇÃO DE PADRÃO DA CEMIG</v>
      </c>
      <c r="D984" s="460"/>
      <c r="E984" s="460"/>
      <c r="F984" s="460"/>
      <c r="G984" s="460"/>
      <c r="H984" s="461"/>
    </row>
    <row r="985" spans="1:1023" x14ac:dyDescent="0.2">
      <c r="A985" s="445"/>
      <c r="B985" s="458"/>
      <c r="C985" s="230" t="s">
        <v>210</v>
      </c>
      <c r="D985" s="188" t="str">
        <f>'PLANILHA ORÇAMENTARIA'!E229</f>
        <v>UN.</v>
      </c>
      <c r="E985" s="188"/>
      <c r="F985" s="188"/>
      <c r="G985" s="188"/>
      <c r="H985" s="190"/>
    </row>
    <row r="986" spans="1:1023" x14ac:dyDescent="0.2">
      <c r="A986" s="445"/>
      <c r="B986" s="458"/>
      <c r="C986" s="230" t="s">
        <v>212</v>
      </c>
      <c r="D986" s="191">
        <f>'PLANILHA ORÇAMENTARIA'!F229</f>
        <v>1</v>
      </c>
      <c r="E986" s="188"/>
      <c r="F986" s="188"/>
      <c r="G986" s="188"/>
      <c r="H986" s="190"/>
    </row>
    <row r="987" spans="1:1023" x14ac:dyDescent="0.2">
      <c r="A987" s="447"/>
      <c r="B987" s="459"/>
      <c r="C987" s="440" t="s">
        <v>1041</v>
      </c>
      <c r="D987" s="441"/>
      <c r="E987" s="441"/>
      <c r="F987" s="441"/>
      <c r="G987" s="441"/>
      <c r="H987" s="442"/>
    </row>
    <row r="988" spans="1:1023" s="177" customFormat="1" ht="12" customHeight="1" x14ac:dyDescent="0.2">
      <c r="A988" s="530">
        <f>'PLANILHA ORÇAMENTARIA'!A231</f>
        <v>16</v>
      </c>
      <c r="B988" s="531"/>
      <c r="C988" s="512" t="str">
        <f>'PLANILHA ORÇAMENTARIA'!D231</f>
        <v>SISTEMA DE EXAUSTÃO MECÂNICA</v>
      </c>
      <c r="D988" s="513"/>
      <c r="E988" s="513"/>
      <c r="F988" s="513"/>
      <c r="G988" s="513"/>
      <c r="H988" s="514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  <c r="AM988" s="142"/>
      <c r="AN988" s="142"/>
      <c r="AO988" s="142"/>
      <c r="AP988" s="142"/>
      <c r="AQ988" s="142"/>
      <c r="AR988" s="142"/>
      <c r="AS988" s="142"/>
      <c r="AT988" s="142"/>
      <c r="AU988" s="142"/>
      <c r="AV988" s="142"/>
      <c r="AW988" s="142"/>
      <c r="AX988" s="142"/>
      <c r="AY988" s="142"/>
      <c r="AZ988" s="142"/>
      <c r="BA988" s="142"/>
      <c r="BB988" s="142"/>
      <c r="BC988" s="142"/>
      <c r="BD988" s="142"/>
      <c r="BE988" s="142"/>
      <c r="BF988" s="142"/>
      <c r="BG988" s="142"/>
      <c r="BH988" s="142"/>
      <c r="BI988" s="142"/>
      <c r="BJ988" s="142"/>
      <c r="BK988" s="142"/>
      <c r="BL988" s="142"/>
      <c r="BM988" s="142"/>
      <c r="BN988" s="142"/>
      <c r="BO988" s="142"/>
      <c r="BP988" s="142"/>
      <c r="BQ988" s="142"/>
      <c r="BR988" s="142"/>
      <c r="BS988" s="142"/>
      <c r="BT988" s="142"/>
      <c r="BU988" s="142"/>
      <c r="BV988" s="142"/>
      <c r="BW988" s="142"/>
      <c r="BX988" s="142"/>
      <c r="BY988" s="142"/>
      <c r="BZ988" s="142"/>
      <c r="CA988" s="142"/>
      <c r="CB988" s="142"/>
      <c r="CC988" s="142"/>
      <c r="CD988" s="142"/>
      <c r="CE988" s="142"/>
      <c r="CF988" s="142"/>
      <c r="CG988" s="142"/>
      <c r="CH988" s="142"/>
      <c r="CI988" s="142"/>
      <c r="CJ988" s="142"/>
      <c r="CK988" s="142"/>
      <c r="CL988" s="142"/>
      <c r="CM988" s="142"/>
      <c r="CN988" s="142"/>
      <c r="CO988" s="142"/>
      <c r="CP988" s="142"/>
      <c r="CQ988" s="142"/>
      <c r="CR988" s="142"/>
      <c r="CS988" s="142"/>
      <c r="CT988" s="142"/>
      <c r="CU988" s="142"/>
      <c r="CV988" s="142"/>
      <c r="CW988" s="142"/>
      <c r="CX988" s="142"/>
      <c r="CY988" s="142"/>
      <c r="CZ988" s="142"/>
      <c r="DA988" s="142"/>
      <c r="DB988" s="142"/>
      <c r="DC988" s="142"/>
      <c r="DD988" s="142"/>
      <c r="DE988" s="142"/>
      <c r="DF988" s="142"/>
      <c r="DG988" s="142"/>
      <c r="DH988" s="142"/>
      <c r="DI988" s="142"/>
      <c r="DJ988" s="142"/>
      <c r="DK988" s="142"/>
      <c r="DL988" s="142"/>
      <c r="DM988" s="142"/>
      <c r="DN988" s="142"/>
      <c r="DO988" s="142"/>
      <c r="DP988" s="142"/>
      <c r="DQ988" s="142"/>
      <c r="DR988" s="142"/>
      <c r="DS988" s="142"/>
      <c r="DT988" s="142"/>
      <c r="DU988" s="142"/>
      <c r="DV988" s="142"/>
      <c r="DW988" s="142"/>
      <c r="DX988" s="142"/>
      <c r="DY988" s="142"/>
      <c r="DZ988" s="142"/>
      <c r="EA988" s="142"/>
      <c r="EB988" s="142"/>
      <c r="EC988" s="142"/>
      <c r="ED988" s="142"/>
      <c r="EE988" s="142"/>
      <c r="EF988" s="142"/>
      <c r="EG988" s="142"/>
      <c r="EH988" s="142"/>
      <c r="EI988" s="142"/>
      <c r="EJ988" s="142"/>
      <c r="EK988" s="142"/>
      <c r="EL988" s="142"/>
      <c r="EM988" s="142"/>
      <c r="EN988" s="142"/>
      <c r="EO988" s="142"/>
      <c r="EP988" s="142"/>
      <c r="EQ988" s="142"/>
      <c r="ER988" s="142"/>
      <c r="ES988" s="142"/>
      <c r="ET988" s="142"/>
      <c r="EU988" s="142"/>
      <c r="EV988" s="142"/>
      <c r="EW988" s="142"/>
      <c r="EX988" s="142"/>
      <c r="EY988" s="142"/>
      <c r="EZ988" s="142"/>
      <c r="FA988" s="142"/>
      <c r="FB988" s="142"/>
      <c r="FC988" s="142"/>
      <c r="FD988" s="142"/>
      <c r="FE988" s="142"/>
      <c r="FF988" s="142"/>
      <c r="FG988" s="142"/>
      <c r="FH988" s="142"/>
      <c r="FI988" s="142"/>
      <c r="FJ988" s="142"/>
      <c r="FK988" s="142"/>
      <c r="FL988" s="142"/>
      <c r="FM988" s="142"/>
      <c r="FN988" s="142"/>
      <c r="FO988" s="142"/>
      <c r="FP988" s="142"/>
      <c r="FQ988" s="142"/>
      <c r="FR988" s="142"/>
      <c r="FS988" s="142"/>
      <c r="FT988" s="142"/>
      <c r="FU988" s="142"/>
      <c r="FV988" s="142"/>
      <c r="FW988" s="142"/>
      <c r="FX988" s="142"/>
      <c r="FY988" s="142"/>
      <c r="FZ988" s="142"/>
      <c r="GA988" s="142"/>
      <c r="GB988" s="142"/>
      <c r="GC988" s="142"/>
      <c r="GD988" s="142"/>
      <c r="GE988" s="142"/>
      <c r="GF988" s="142"/>
      <c r="GG988" s="142"/>
      <c r="GH988" s="142"/>
      <c r="GI988" s="142"/>
      <c r="GJ988" s="142"/>
      <c r="GK988" s="142"/>
      <c r="GL988" s="142"/>
      <c r="GM988" s="142"/>
      <c r="GN988" s="142"/>
      <c r="GO988" s="142"/>
      <c r="GP988" s="142"/>
      <c r="GQ988" s="142"/>
      <c r="GR988" s="142"/>
      <c r="GS988" s="142"/>
      <c r="GT988" s="142"/>
      <c r="GU988" s="142"/>
      <c r="GV988" s="142"/>
      <c r="GW988" s="142"/>
      <c r="GX988" s="142"/>
      <c r="GY988" s="142"/>
      <c r="GZ988" s="142"/>
      <c r="HA988" s="142"/>
      <c r="HB988" s="142"/>
      <c r="HC988" s="142"/>
      <c r="HD988" s="142"/>
      <c r="HE988" s="142"/>
      <c r="HF988" s="142"/>
      <c r="HG988" s="142"/>
      <c r="HH988" s="142"/>
      <c r="HI988" s="142"/>
      <c r="HJ988" s="142"/>
      <c r="HK988" s="142"/>
      <c r="HL988" s="142"/>
      <c r="HM988" s="142"/>
      <c r="HN988" s="142"/>
      <c r="HO988" s="142"/>
      <c r="HP988" s="142"/>
      <c r="HQ988" s="142"/>
      <c r="HR988" s="142"/>
      <c r="HS988" s="142"/>
      <c r="HT988" s="142"/>
      <c r="HU988" s="142"/>
      <c r="HV988" s="142"/>
      <c r="HW988" s="142"/>
      <c r="HX988" s="142"/>
      <c r="HY988" s="142"/>
      <c r="HZ988" s="142"/>
      <c r="IA988" s="142"/>
      <c r="IB988" s="142"/>
      <c r="IC988" s="142"/>
      <c r="ID988" s="142"/>
      <c r="IE988" s="142"/>
      <c r="IF988" s="142"/>
      <c r="IG988" s="142"/>
      <c r="IH988" s="142"/>
      <c r="II988" s="142"/>
      <c r="IJ988" s="142"/>
      <c r="IK988" s="142"/>
      <c r="IL988" s="142"/>
      <c r="IM988" s="142"/>
      <c r="IN988" s="142"/>
      <c r="IO988" s="142"/>
      <c r="IP988" s="142"/>
      <c r="IQ988" s="142"/>
      <c r="IR988" s="142"/>
      <c r="IS988" s="142"/>
      <c r="IT988" s="142"/>
      <c r="IU988" s="142"/>
      <c r="IV988" s="142"/>
      <c r="IW988" s="142"/>
      <c r="IX988" s="142"/>
      <c r="IY988" s="142"/>
      <c r="IZ988" s="142"/>
      <c r="JA988" s="142"/>
      <c r="JB988" s="142"/>
      <c r="JC988" s="142"/>
      <c r="JD988" s="142"/>
      <c r="JE988" s="142"/>
      <c r="JF988" s="142"/>
      <c r="JG988" s="142"/>
      <c r="JH988" s="142"/>
      <c r="JI988" s="142"/>
      <c r="JJ988" s="142"/>
      <c r="JK988" s="142"/>
      <c r="JL988" s="142"/>
      <c r="JM988" s="142"/>
      <c r="JN988" s="142"/>
      <c r="JO988" s="142"/>
      <c r="JP988" s="142"/>
      <c r="JQ988" s="142"/>
      <c r="JR988" s="142"/>
      <c r="JS988" s="142"/>
      <c r="JT988" s="142"/>
      <c r="JU988" s="142"/>
      <c r="JV988" s="142"/>
      <c r="JW988" s="142"/>
      <c r="JX988" s="142"/>
      <c r="JY988" s="142"/>
      <c r="JZ988" s="142"/>
      <c r="KA988" s="142"/>
      <c r="KB988" s="142"/>
      <c r="KC988" s="142"/>
      <c r="KD988" s="142"/>
      <c r="KE988" s="142"/>
      <c r="KF988" s="142"/>
      <c r="KG988" s="142"/>
      <c r="KH988" s="142"/>
      <c r="KI988" s="142"/>
      <c r="KJ988" s="142"/>
      <c r="KK988" s="142"/>
      <c r="KL988" s="142"/>
      <c r="KM988" s="142"/>
      <c r="KN988" s="142"/>
      <c r="KO988" s="142"/>
      <c r="KP988" s="142"/>
      <c r="KQ988" s="142"/>
      <c r="KR988" s="142"/>
      <c r="KS988" s="142"/>
      <c r="KT988" s="142"/>
      <c r="KU988" s="142"/>
      <c r="KV988" s="142"/>
      <c r="KW988" s="142"/>
      <c r="KX988" s="142"/>
      <c r="KY988" s="142"/>
      <c r="KZ988" s="142"/>
      <c r="LA988" s="142"/>
      <c r="LB988" s="142"/>
      <c r="LC988" s="142"/>
      <c r="LD988" s="142"/>
      <c r="LE988" s="142"/>
      <c r="LF988" s="142"/>
      <c r="LG988" s="142"/>
      <c r="LH988" s="142"/>
      <c r="LI988" s="142"/>
      <c r="LJ988" s="142"/>
      <c r="LK988" s="142"/>
      <c r="LL988" s="142"/>
      <c r="LM988" s="142"/>
      <c r="LN988" s="142"/>
      <c r="LO988" s="142"/>
      <c r="LP988" s="142"/>
      <c r="LQ988" s="142"/>
      <c r="LR988" s="142"/>
      <c r="LS988" s="142"/>
      <c r="LT988" s="142"/>
      <c r="LU988" s="142"/>
      <c r="LV988" s="142"/>
      <c r="LW988" s="142"/>
      <c r="LX988" s="142"/>
      <c r="LY988" s="142"/>
      <c r="LZ988" s="142"/>
      <c r="MA988" s="142"/>
      <c r="MB988" s="142"/>
      <c r="MC988" s="142"/>
      <c r="MD988" s="142"/>
      <c r="ME988" s="142"/>
      <c r="MF988" s="142"/>
      <c r="MG988" s="142"/>
      <c r="MH988" s="142"/>
      <c r="MI988" s="142"/>
      <c r="MJ988" s="142"/>
      <c r="MK988" s="142"/>
      <c r="ML988" s="142"/>
      <c r="MM988" s="142"/>
      <c r="MN988" s="142"/>
      <c r="MO988" s="142"/>
      <c r="MP988" s="142"/>
      <c r="MQ988" s="142"/>
      <c r="MR988" s="142"/>
      <c r="MS988" s="142"/>
      <c r="MT988" s="142"/>
      <c r="MU988" s="142"/>
      <c r="MV988" s="142"/>
      <c r="MW988" s="142"/>
      <c r="MX988" s="142"/>
      <c r="MY988" s="142"/>
      <c r="MZ988" s="142"/>
      <c r="NA988" s="142"/>
      <c r="NB988" s="142"/>
      <c r="NC988" s="142"/>
      <c r="ND988" s="142"/>
      <c r="NE988" s="142"/>
      <c r="NF988" s="142"/>
      <c r="NG988" s="142"/>
      <c r="NH988" s="142"/>
      <c r="NI988" s="142"/>
      <c r="NJ988" s="142"/>
      <c r="NK988" s="142"/>
      <c r="NL988" s="142"/>
      <c r="NM988" s="142"/>
      <c r="NN988" s="142"/>
      <c r="NO988" s="142"/>
      <c r="NP988" s="142"/>
      <c r="NQ988" s="142"/>
      <c r="NR988" s="142"/>
      <c r="NS988" s="142"/>
      <c r="NT988" s="142"/>
      <c r="NU988" s="142"/>
      <c r="NV988" s="142"/>
      <c r="NW988" s="142"/>
      <c r="NX988" s="142"/>
      <c r="NY988" s="142"/>
      <c r="NZ988" s="142"/>
      <c r="OA988" s="142"/>
      <c r="OB988" s="142"/>
      <c r="OC988" s="142"/>
      <c r="OD988" s="142"/>
      <c r="OE988" s="142"/>
      <c r="OF988" s="142"/>
      <c r="OG988" s="142"/>
      <c r="OH988" s="142"/>
      <c r="OI988" s="142"/>
      <c r="OJ988" s="142"/>
      <c r="OK988" s="142"/>
      <c r="OL988" s="142"/>
      <c r="OM988" s="142"/>
      <c r="ON988" s="142"/>
      <c r="OO988" s="142"/>
      <c r="OP988" s="142"/>
      <c r="OQ988" s="142"/>
      <c r="OR988" s="142"/>
      <c r="OS988" s="142"/>
      <c r="OT988" s="142"/>
      <c r="OU988" s="142"/>
      <c r="OV988" s="142"/>
      <c r="OW988" s="142"/>
      <c r="OX988" s="142"/>
      <c r="OY988" s="142"/>
      <c r="OZ988" s="142"/>
      <c r="PA988" s="142"/>
      <c r="PB988" s="142"/>
      <c r="PC988" s="142"/>
      <c r="PD988" s="142"/>
      <c r="PE988" s="142"/>
      <c r="PF988" s="142"/>
      <c r="PG988" s="142"/>
      <c r="PH988" s="142"/>
      <c r="PI988" s="142"/>
      <c r="PJ988" s="142"/>
      <c r="PK988" s="142"/>
      <c r="PL988" s="142"/>
      <c r="PM988" s="142"/>
      <c r="PN988" s="142"/>
      <c r="PO988" s="142"/>
      <c r="PP988" s="142"/>
      <c r="PQ988" s="142"/>
      <c r="PR988" s="142"/>
      <c r="PS988" s="142"/>
      <c r="PT988" s="142"/>
      <c r="PU988" s="142"/>
      <c r="PV988" s="142"/>
      <c r="PW988" s="142"/>
      <c r="PX988" s="142"/>
      <c r="PY988" s="142"/>
      <c r="PZ988" s="142"/>
      <c r="QA988" s="142"/>
      <c r="QB988" s="142"/>
      <c r="QC988" s="142"/>
      <c r="QD988" s="142"/>
      <c r="QE988" s="142"/>
      <c r="QF988" s="142"/>
      <c r="QG988" s="142"/>
      <c r="QH988" s="142"/>
      <c r="QI988" s="142"/>
      <c r="QJ988" s="142"/>
      <c r="QK988" s="142"/>
      <c r="QL988" s="142"/>
      <c r="QM988" s="142"/>
      <c r="QN988" s="142"/>
      <c r="QO988" s="142"/>
      <c r="QP988" s="142"/>
      <c r="QQ988" s="142"/>
      <c r="QR988" s="142"/>
      <c r="QS988" s="142"/>
      <c r="QT988" s="142"/>
      <c r="QU988" s="142"/>
      <c r="QV988" s="142"/>
      <c r="QW988" s="142"/>
      <c r="QX988" s="142"/>
      <c r="QY988" s="142"/>
      <c r="QZ988" s="142"/>
      <c r="RA988" s="142"/>
      <c r="RB988" s="142"/>
      <c r="RC988" s="142"/>
      <c r="RD988" s="142"/>
      <c r="RE988" s="142"/>
      <c r="RF988" s="142"/>
      <c r="RG988" s="142"/>
      <c r="RH988" s="142"/>
      <c r="RI988" s="142"/>
      <c r="RJ988" s="142"/>
      <c r="RK988" s="142"/>
      <c r="RL988" s="142"/>
      <c r="RM988" s="142"/>
      <c r="RN988" s="142"/>
      <c r="RO988" s="142"/>
      <c r="RP988" s="142"/>
      <c r="RQ988" s="142"/>
      <c r="RR988" s="142"/>
      <c r="RS988" s="142"/>
      <c r="RT988" s="142"/>
      <c r="RU988" s="142"/>
      <c r="RV988" s="142"/>
      <c r="RW988" s="142"/>
      <c r="RX988" s="142"/>
      <c r="RY988" s="142"/>
      <c r="RZ988" s="142"/>
      <c r="SA988" s="142"/>
      <c r="SB988" s="142"/>
      <c r="SC988" s="142"/>
      <c r="SD988" s="142"/>
      <c r="SE988" s="142"/>
      <c r="SF988" s="142"/>
      <c r="SG988" s="142"/>
      <c r="SH988" s="142"/>
      <c r="SI988" s="142"/>
      <c r="SJ988" s="142"/>
      <c r="SK988" s="142"/>
      <c r="SL988" s="142"/>
      <c r="SM988" s="142"/>
      <c r="SN988" s="142"/>
      <c r="SO988" s="142"/>
      <c r="SP988" s="142"/>
      <c r="SQ988" s="142"/>
      <c r="SR988" s="142"/>
      <c r="SS988" s="142"/>
      <c r="ST988" s="142"/>
      <c r="SU988" s="142"/>
      <c r="SV988" s="142"/>
      <c r="SW988" s="142"/>
      <c r="SX988" s="142"/>
      <c r="SY988" s="142"/>
      <c r="SZ988" s="142"/>
      <c r="TA988" s="142"/>
      <c r="TB988" s="142"/>
      <c r="TC988" s="142"/>
      <c r="TD988" s="142"/>
      <c r="TE988" s="142"/>
      <c r="TF988" s="142"/>
      <c r="TG988" s="142"/>
      <c r="TH988" s="142"/>
      <c r="TI988" s="142"/>
      <c r="TJ988" s="142"/>
      <c r="TK988" s="142"/>
      <c r="TL988" s="142"/>
      <c r="TM988" s="142"/>
      <c r="TN988" s="142"/>
      <c r="TO988" s="142"/>
      <c r="TP988" s="142"/>
      <c r="TQ988" s="142"/>
      <c r="TR988" s="142"/>
      <c r="TS988" s="142"/>
      <c r="TT988" s="142"/>
      <c r="TU988" s="142"/>
      <c r="TV988" s="142"/>
      <c r="TW988" s="142"/>
      <c r="TX988" s="142"/>
      <c r="TY988" s="142"/>
      <c r="TZ988" s="142"/>
      <c r="UA988" s="142"/>
      <c r="UB988" s="142"/>
      <c r="UC988" s="142"/>
      <c r="UD988" s="142"/>
      <c r="UE988" s="142"/>
      <c r="UF988" s="142"/>
      <c r="UG988" s="142"/>
      <c r="UH988" s="142"/>
      <c r="UI988" s="142"/>
      <c r="UJ988" s="142"/>
      <c r="UK988" s="142"/>
      <c r="UL988" s="142"/>
      <c r="UM988" s="142"/>
      <c r="UN988" s="142"/>
      <c r="UO988" s="142"/>
      <c r="UP988" s="142"/>
      <c r="UQ988" s="142"/>
      <c r="UR988" s="142"/>
      <c r="US988" s="142"/>
      <c r="UT988" s="142"/>
      <c r="UU988" s="142"/>
      <c r="UV988" s="142"/>
      <c r="UW988" s="142"/>
      <c r="UX988" s="142"/>
      <c r="UY988" s="142"/>
      <c r="UZ988" s="142"/>
      <c r="VA988" s="142"/>
      <c r="VB988" s="142"/>
      <c r="VC988" s="142"/>
      <c r="VD988" s="142"/>
      <c r="VE988" s="142"/>
      <c r="VF988" s="142"/>
      <c r="VG988" s="142"/>
      <c r="VH988" s="142"/>
      <c r="VI988" s="142"/>
      <c r="VJ988" s="142"/>
      <c r="VK988" s="142"/>
      <c r="VL988" s="142"/>
      <c r="VM988" s="142"/>
      <c r="VN988" s="142"/>
      <c r="VO988" s="142"/>
      <c r="VP988" s="142"/>
      <c r="VQ988" s="142"/>
      <c r="VR988" s="142"/>
      <c r="VS988" s="142"/>
      <c r="VT988" s="142"/>
      <c r="VU988" s="142"/>
      <c r="VV988" s="142"/>
      <c r="VW988" s="142"/>
      <c r="VX988" s="142"/>
      <c r="VY988" s="142"/>
      <c r="VZ988" s="142"/>
      <c r="WA988" s="142"/>
      <c r="WB988" s="142"/>
      <c r="WC988" s="142"/>
      <c r="WD988" s="142"/>
      <c r="WE988" s="142"/>
      <c r="WF988" s="142"/>
      <c r="WG988" s="142"/>
      <c r="WH988" s="142"/>
      <c r="WI988" s="142"/>
      <c r="WJ988" s="142"/>
      <c r="WK988" s="142"/>
      <c r="WL988" s="142"/>
      <c r="WM988" s="142"/>
      <c r="WN988" s="142"/>
      <c r="WO988" s="142"/>
      <c r="WP988" s="142"/>
      <c r="WQ988" s="142"/>
      <c r="WR988" s="142"/>
      <c r="WS988" s="142"/>
      <c r="WT988" s="142"/>
      <c r="WU988" s="142"/>
      <c r="WV988" s="142"/>
      <c r="WW988" s="142"/>
      <c r="WX988" s="142"/>
      <c r="WY988" s="142"/>
      <c r="WZ988" s="142"/>
      <c r="XA988" s="142"/>
      <c r="XB988" s="142"/>
      <c r="XC988" s="142"/>
      <c r="XD988" s="142"/>
      <c r="XE988" s="142"/>
      <c r="XF988" s="142"/>
      <c r="XG988" s="142"/>
      <c r="XH988" s="142"/>
      <c r="XI988" s="142"/>
      <c r="XJ988" s="142"/>
      <c r="XK988" s="142"/>
      <c r="XL988" s="142"/>
      <c r="XM988" s="142"/>
      <c r="XN988" s="142"/>
      <c r="XO988" s="142"/>
      <c r="XP988" s="142"/>
      <c r="XQ988" s="142"/>
      <c r="XR988" s="142"/>
      <c r="XS988" s="142"/>
      <c r="XT988" s="142"/>
      <c r="XU988" s="142"/>
      <c r="XV988" s="142"/>
      <c r="XW988" s="142"/>
      <c r="XX988" s="142"/>
      <c r="XY988" s="142"/>
      <c r="XZ988" s="142"/>
      <c r="YA988" s="142"/>
      <c r="YB988" s="142"/>
      <c r="YC988" s="142"/>
      <c r="YD988" s="142"/>
      <c r="YE988" s="142"/>
      <c r="YF988" s="142"/>
      <c r="YG988" s="142"/>
      <c r="YH988" s="142"/>
      <c r="YI988" s="142"/>
      <c r="YJ988" s="142"/>
      <c r="YK988" s="142"/>
      <c r="YL988" s="142"/>
      <c r="YM988" s="142"/>
      <c r="YN988" s="142"/>
      <c r="YO988" s="142"/>
      <c r="YP988" s="142"/>
      <c r="YQ988" s="142"/>
      <c r="YR988" s="142"/>
      <c r="YS988" s="142"/>
      <c r="YT988" s="142"/>
      <c r="YU988" s="142"/>
      <c r="YV988" s="142"/>
      <c r="YW988" s="142"/>
      <c r="YX988" s="142"/>
      <c r="YY988" s="142"/>
      <c r="YZ988" s="142"/>
      <c r="ZA988" s="142"/>
      <c r="ZB988" s="142"/>
      <c r="ZC988" s="142"/>
      <c r="ZD988" s="142"/>
      <c r="ZE988" s="142"/>
      <c r="ZF988" s="142"/>
      <c r="ZG988" s="142"/>
      <c r="ZH988" s="142"/>
      <c r="ZI988" s="142"/>
      <c r="ZJ988" s="142"/>
      <c r="ZK988" s="142"/>
      <c r="ZL988" s="142"/>
      <c r="ZM988" s="142"/>
      <c r="ZN988" s="142"/>
      <c r="ZO988" s="142"/>
      <c r="ZP988" s="142"/>
      <c r="ZQ988" s="142"/>
      <c r="ZR988" s="142"/>
      <c r="ZS988" s="142"/>
      <c r="ZT988" s="142"/>
      <c r="ZU988" s="142"/>
      <c r="ZV988" s="142"/>
      <c r="ZW988" s="142"/>
      <c r="ZX988" s="142"/>
      <c r="ZY988" s="142"/>
      <c r="ZZ988" s="142"/>
      <c r="AAA988" s="142"/>
      <c r="AAB988" s="142"/>
      <c r="AAC988" s="142"/>
      <c r="AAD988" s="142"/>
      <c r="AAE988" s="142"/>
      <c r="AAF988" s="142"/>
      <c r="AAG988" s="142"/>
      <c r="AAH988" s="142"/>
      <c r="AAI988" s="142"/>
      <c r="AAJ988" s="142"/>
      <c r="AAK988" s="142"/>
      <c r="AAL988" s="142"/>
      <c r="AAM988" s="142"/>
      <c r="AAN988" s="142"/>
      <c r="AAO988" s="142"/>
      <c r="AAP988" s="142"/>
      <c r="AAQ988" s="142"/>
      <c r="AAR988" s="142"/>
      <c r="AAS988" s="142"/>
      <c r="AAT988" s="142"/>
      <c r="AAU988" s="142"/>
      <c r="AAV988" s="142"/>
      <c r="AAW988" s="142"/>
      <c r="AAX988" s="142"/>
      <c r="AAY988" s="142"/>
      <c r="AAZ988" s="142"/>
      <c r="ABA988" s="142"/>
      <c r="ABB988" s="142"/>
      <c r="ABC988" s="142"/>
      <c r="ABD988" s="142"/>
      <c r="ABE988" s="142"/>
      <c r="ABF988" s="142"/>
      <c r="ABG988" s="142"/>
      <c r="ABH988" s="142"/>
      <c r="ABI988" s="142"/>
      <c r="ABJ988" s="142"/>
      <c r="ABK988" s="142"/>
      <c r="ABL988" s="142"/>
      <c r="ABM988" s="142"/>
      <c r="ABN988" s="142"/>
      <c r="ABO988" s="142"/>
      <c r="ABP988" s="142"/>
      <c r="ABQ988" s="142"/>
      <c r="ABR988" s="142"/>
      <c r="ABS988" s="142"/>
      <c r="ABT988" s="142"/>
      <c r="ABU988" s="142"/>
      <c r="ABV988" s="142"/>
      <c r="ABW988" s="142"/>
      <c r="ABX988" s="142"/>
      <c r="ABY988" s="142"/>
      <c r="ABZ988" s="142"/>
      <c r="ACA988" s="142"/>
      <c r="ACB988" s="142"/>
      <c r="ACC988" s="142"/>
      <c r="ACD988" s="142"/>
      <c r="ACE988" s="142"/>
      <c r="ACF988" s="142"/>
      <c r="ACG988" s="142"/>
      <c r="ACH988" s="142"/>
      <c r="ACI988" s="142"/>
      <c r="ACJ988" s="142"/>
      <c r="ACK988" s="142"/>
      <c r="ACL988" s="142"/>
      <c r="ACM988" s="142"/>
      <c r="ACN988" s="142"/>
      <c r="ACO988" s="142"/>
      <c r="ACP988" s="142"/>
      <c r="ACQ988" s="142"/>
      <c r="ACR988" s="142"/>
      <c r="ACS988" s="142"/>
      <c r="ACT988" s="142"/>
      <c r="ACU988" s="142"/>
      <c r="ACV988" s="142"/>
      <c r="ACW988" s="142"/>
      <c r="ACX988" s="142"/>
      <c r="ACY988" s="142"/>
      <c r="ACZ988" s="142"/>
      <c r="ADA988" s="142"/>
      <c r="ADB988" s="142"/>
      <c r="ADC988" s="142"/>
      <c r="ADD988" s="142"/>
      <c r="ADE988" s="142"/>
      <c r="ADF988" s="142"/>
      <c r="ADG988" s="142"/>
      <c r="ADH988" s="142"/>
      <c r="ADI988" s="142"/>
      <c r="ADJ988" s="142"/>
      <c r="ADK988" s="142"/>
      <c r="ADL988" s="142"/>
      <c r="ADM988" s="142"/>
      <c r="ADN988" s="142"/>
      <c r="ADO988" s="142"/>
      <c r="ADP988" s="142"/>
      <c r="ADQ988" s="142"/>
      <c r="ADR988" s="142"/>
      <c r="ADS988" s="142"/>
      <c r="ADT988" s="142"/>
      <c r="ADU988" s="142"/>
      <c r="ADV988" s="142"/>
      <c r="ADW988" s="142"/>
      <c r="ADX988" s="142"/>
      <c r="ADY988" s="142"/>
      <c r="ADZ988" s="142"/>
      <c r="AEA988" s="142"/>
      <c r="AEB988" s="142"/>
      <c r="AEC988" s="142"/>
      <c r="AED988" s="142"/>
      <c r="AEE988" s="142"/>
      <c r="AEF988" s="142"/>
      <c r="AEG988" s="142"/>
      <c r="AEH988" s="142"/>
      <c r="AEI988" s="142"/>
      <c r="AEJ988" s="142"/>
      <c r="AEK988" s="142"/>
      <c r="AEL988" s="142"/>
      <c r="AEM988" s="142"/>
      <c r="AEN988" s="142"/>
      <c r="AEO988" s="142"/>
      <c r="AEP988" s="142"/>
      <c r="AEQ988" s="142"/>
      <c r="AER988" s="142"/>
      <c r="AES988" s="142"/>
      <c r="AET988" s="142"/>
      <c r="AEU988" s="142"/>
      <c r="AEV988" s="142"/>
      <c r="AEW988" s="142"/>
      <c r="AEX988" s="142"/>
      <c r="AEY988" s="142"/>
      <c r="AEZ988" s="142"/>
      <c r="AFA988" s="142"/>
      <c r="AFB988" s="142"/>
      <c r="AFC988" s="142"/>
      <c r="AFD988" s="142"/>
      <c r="AFE988" s="142"/>
      <c r="AFF988" s="142"/>
      <c r="AFG988" s="142"/>
      <c r="AFH988" s="142"/>
      <c r="AFI988" s="142"/>
      <c r="AFJ988" s="142"/>
      <c r="AFK988" s="142"/>
      <c r="AFL988" s="142"/>
      <c r="AFM988" s="142"/>
      <c r="AFN988" s="142"/>
      <c r="AFO988" s="142"/>
      <c r="AFP988" s="142"/>
      <c r="AFQ988" s="142"/>
      <c r="AFR988" s="142"/>
      <c r="AFS988" s="142"/>
      <c r="AFT988" s="142"/>
      <c r="AFU988" s="142"/>
      <c r="AFV988" s="142"/>
      <c r="AFW988" s="142"/>
      <c r="AFX988" s="142"/>
      <c r="AFY988" s="142"/>
      <c r="AFZ988" s="142"/>
      <c r="AGA988" s="142"/>
      <c r="AGB988" s="142"/>
      <c r="AGC988" s="142"/>
      <c r="AGD988" s="142"/>
      <c r="AGE988" s="142"/>
      <c r="AGF988" s="142"/>
      <c r="AGG988" s="142"/>
      <c r="AGH988" s="142"/>
      <c r="AGI988" s="142"/>
      <c r="AGJ988" s="142"/>
      <c r="AGK988" s="142"/>
      <c r="AGL988" s="142"/>
      <c r="AGM988" s="142"/>
      <c r="AGN988" s="142"/>
      <c r="AGO988" s="142"/>
      <c r="AGP988" s="142"/>
      <c r="AGQ988" s="142"/>
      <c r="AGR988" s="142"/>
      <c r="AGS988" s="142"/>
      <c r="AGT988" s="142"/>
      <c r="AGU988" s="142"/>
      <c r="AGV988" s="142"/>
      <c r="AGW988" s="142"/>
      <c r="AGX988" s="142"/>
      <c r="AGY988" s="142"/>
      <c r="AGZ988" s="142"/>
      <c r="AHA988" s="142"/>
      <c r="AHB988" s="142"/>
      <c r="AHC988" s="142"/>
      <c r="AHD988" s="142"/>
      <c r="AHE988" s="142"/>
      <c r="AHF988" s="142"/>
      <c r="AHG988" s="142"/>
      <c r="AHH988" s="142"/>
      <c r="AHI988" s="142"/>
      <c r="AHJ988" s="142"/>
      <c r="AHK988" s="142"/>
      <c r="AHL988" s="142"/>
      <c r="AHM988" s="142"/>
      <c r="AHN988" s="142"/>
      <c r="AHO988" s="142"/>
      <c r="AHP988" s="142"/>
      <c r="AHQ988" s="142"/>
      <c r="AHR988" s="142"/>
      <c r="AHS988" s="142"/>
      <c r="AHT988" s="142"/>
      <c r="AHU988" s="142"/>
      <c r="AHV988" s="142"/>
      <c r="AHW988" s="142"/>
      <c r="AHX988" s="142"/>
      <c r="AHY988" s="142"/>
      <c r="AHZ988" s="142"/>
      <c r="AIA988" s="142"/>
      <c r="AIB988" s="142"/>
      <c r="AIC988" s="142"/>
      <c r="AID988" s="142"/>
      <c r="AIE988" s="142"/>
      <c r="AIF988" s="142"/>
      <c r="AIG988" s="142"/>
      <c r="AIH988" s="142"/>
      <c r="AII988" s="142"/>
      <c r="AIJ988" s="142"/>
      <c r="AIK988" s="142"/>
      <c r="AIL988" s="142"/>
      <c r="AIM988" s="142"/>
      <c r="AIN988" s="142"/>
      <c r="AIO988" s="142"/>
      <c r="AIP988" s="142"/>
      <c r="AIQ988" s="142"/>
      <c r="AIR988" s="142"/>
      <c r="AIS988" s="142"/>
      <c r="AIT988" s="142"/>
      <c r="AIU988" s="142"/>
      <c r="AIV988" s="142"/>
      <c r="AIW988" s="142"/>
      <c r="AIX988" s="142"/>
      <c r="AIY988" s="142"/>
      <c r="AIZ988" s="142"/>
      <c r="AJA988" s="142"/>
      <c r="AJB988" s="142"/>
      <c r="AJC988" s="142"/>
      <c r="AJD988" s="142"/>
      <c r="AJE988" s="142"/>
      <c r="AJF988" s="142"/>
      <c r="AJG988" s="142"/>
      <c r="AJH988" s="142"/>
      <c r="AJI988" s="142"/>
      <c r="AJJ988" s="142"/>
      <c r="AJK988" s="142"/>
      <c r="AJL988" s="142"/>
      <c r="AJM988" s="142"/>
      <c r="AJN988" s="142"/>
      <c r="AJO988" s="142"/>
      <c r="AJP988" s="142"/>
      <c r="AJQ988" s="142"/>
      <c r="AJR988" s="142"/>
      <c r="AJS988" s="142"/>
      <c r="AJT988" s="142"/>
      <c r="AJU988" s="142"/>
      <c r="AJV988" s="142"/>
      <c r="AJW988" s="142"/>
      <c r="AJX988" s="142"/>
      <c r="AJY988" s="142"/>
      <c r="AJZ988" s="142"/>
      <c r="AKA988" s="142"/>
      <c r="AKB988" s="142"/>
      <c r="AKC988" s="142"/>
      <c r="AKD988" s="142"/>
      <c r="AKE988" s="142"/>
      <c r="AKF988" s="142"/>
      <c r="AKG988" s="142"/>
      <c r="AKH988" s="142"/>
      <c r="AKI988" s="142"/>
      <c r="AKJ988" s="142"/>
      <c r="AKK988" s="142"/>
      <c r="AKL988" s="142"/>
      <c r="AKM988" s="142"/>
      <c r="AKN988" s="142"/>
      <c r="AKO988" s="142"/>
      <c r="AKP988" s="142"/>
      <c r="AKQ988" s="142"/>
      <c r="AKR988" s="142"/>
      <c r="AKS988" s="142"/>
      <c r="AKT988" s="142"/>
      <c r="AKU988" s="142"/>
      <c r="AKV988" s="142"/>
      <c r="AKW988" s="142"/>
      <c r="AKX988" s="142"/>
      <c r="AKY988" s="142"/>
      <c r="AKZ988" s="142"/>
      <c r="ALA988" s="142"/>
      <c r="ALB988" s="142"/>
      <c r="ALC988" s="142"/>
      <c r="ALD988" s="142"/>
      <c r="ALE988" s="142"/>
      <c r="ALF988" s="142"/>
      <c r="ALG988" s="142"/>
      <c r="ALH988" s="142"/>
      <c r="ALI988" s="142"/>
      <c r="ALJ988" s="142"/>
      <c r="ALK988" s="142"/>
      <c r="ALL988" s="142"/>
      <c r="ALM988" s="142"/>
      <c r="ALN988" s="142"/>
      <c r="ALO988" s="142"/>
      <c r="ALP988" s="142"/>
      <c r="ALQ988" s="142"/>
      <c r="ALR988" s="142"/>
      <c r="ALS988" s="142"/>
      <c r="ALT988" s="142"/>
      <c r="ALU988" s="142"/>
      <c r="ALV988" s="142"/>
      <c r="ALW988" s="142"/>
      <c r="ALX988" s="142"/>
      <c r="ALY988" s="142"/>
      <c r="ALZ988" s="142"/>
      <c r="AMA988" s="142"/>
      <c r="AMB988" s="142"/>
      <c r="AMC988" s="142"/>
      <c r="AMD988" s="142"/>
      <c r="AME988" s="142"/>
      <c r="AMF988" s="142"/>
      <c r="AMG988" s="142"/>
      <c r="AMH988" s="142"/>
      <c r="AMI988" s="142"/>
    </row>
    <row r="989" spans="1:1023" s="179" customFormat="1" ht="29.25" customHeight="1" x14ac:dyDescent="0.2">
      <c r="A989" s="443" t="str">
        <f>'PLANILHA ORÇAMENTARIA'!A232</f>
        <v>16.1</v>
      </c>
      <c r="B989" s="457"/>
      <c r="C989" s="467" t="str">
        <f>'PLANILHA ORÇAMENTARIA'!D232</f>
        <v>COIFA EM AÇO INOX ESCOVADO AISI 304, TIPO ENCOSTADA, COM FILTROS INERCIAS, DESCARGA VERTICAL SUPERIOR COM DIAM=30CM, EXAUSTOR, DUTO, CHAPEU CHINES, FILTRO, DIMENSÕES: LARG=1000 X PROF=1600 X ALT=600MM</v>
      </c>
      <c r="D989" s="460"/>
      <c r="E989" s="460"/>
      <c r="F989" s="460"/>
      <c r="G989" s="460"/>
      <c r="H989" s="461"/>
    </row>
    <row r="990" spans="1:1023" s="179" customFormat="1" x14ac:dyDescent="0.2">
      <c r="A990" s="445"/>
      <c r="B990" s="458"/>
      <c r="C990" s="230" t="s">
        <v>210</v>
      </c>
      <c r="D990" s="188" t="str">
        <f>'PLANILHA ORÇAMENTARIA'!E232</f>
        <v>UN.</v>
      </c>
      <c r="E990" s="188"/>
      <c r="F990" s="188"/>
      <c r="G990" s="188"/>
      <c r="H990" s="190"/>
    </row>
    <row r="991" spans="1:1023" s="179" customFormat="1" x14ac:dyDescent="0.2">
      <c r="A991" s="445"/>
      <c r="B991" s="458"/>
      <c r="C991" s="230" t="s">
        <v>212</v>
      </c>
      <c r="D991" s="189">
        <f>'PLANILHA ORÇAMENTARIA'!F232</f>
        <v>1</v>
      </c>
      <c r="E991" s="188"/>
      <c r="F991" s="188"/>
      <c r="G991" s="188"/>
      <c r="H991" s="190"/>
    </row>
    <row r="992" spans="1:1023" s="179" customFormat="1" x14ac:dyDescent="0.2">
      <c r="A992" s="445"/>
      <c r="B992" s="458"/>
      <c r="C992" s="462" t="s">
        <v>728</v>
      </c>
      <c r="D992" s="463"/>
      <c r="E992" s="463"/>
      <c r="F992" s="463"/>
      <c r="G992" s="463"/>
      <c r="H992" s="464"/>
    </row>
    <row r="993" spans="1:1023" s="179" customFormat="1" ht="12" customHeight="1" x14ac:dyDescent="0.2">
      <c r="A993" s="447"/>
      <c r="B993" s="459"/>
      <c r="C993" s="232" t="s">
        <v>319</v>
      </c>
      <c r="D993" s="233">
        <v>1</v>
      </c>
      <c r="E993" s="234"/>
      <c r="F993" s="234"/>
      <c r="G993" s="234"/>
      <c r="H993" s="235"/>
    </row>
    <row r="994" spans="1:1023" s="177" customFormat="1" ht="12" customHeight="1" x14ac:dyDescent="0.2">
      <c r="A994" s="530">
        <f>'PLANILHA ORÇAMENTARIA'!A234</f>
        <v>17</v>
      </c>
      <c r="B994" s="531"/>
      <c r="C994" s="512" t="str">
        <f>'PLANILHA ORÇAMENTARIA'!D234</f>
        <v>SERVIÇOS COMPLEMENTARES</v>
      </c>
      <c r="D994" s="513"/>
      <c r="E994" s="513"/>
      <c r="F994" s="513"/>
      <c r="G994" s="513"/>
      <c r="H994" s="514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  <c r="AM994" s="142"/>
      <c r="AN994" s="142"/>
      <c r="AO994" s="142"/>
      <c r="AP994" s="142"/>
      <c r="AQ994" s="142"/>
      <c r="AR994" s="142"/>
      <c r="AS994" s="142"/>
      <c r="AT994" s="142"/>
      <c r="AU994" s="142"/>
      <c r="AV994" s="142"/>
      <c r="AW994" s="142"/>
      <c r="AX994" s="142"/>
      <c r="AY994" s="142"/>
      <c r="AZ994" s="142"/>
      <c r="BA994" s="142"/>
      <c r="BB994" s="142"/>
      <c r="BC994" s="142"/>
      <c r="BD994" s="142"/>
      <c r="BE994" s="142"/>
      <c r="BF994" s="142"/>
      <c r="BG994" s="142"/>
      <c r="BH994" s="142"/>
      <c r="BI994" s="142"/>
      <c r="BJ994" s="142"/>
      <c r="BK994" s="142"/>
      <c r="BL994" s="142"/>
      <c r="BM994" s="142"/>
      <c r="BN994" s="142"/>
      <c r="BO994" s="142"/>
      <c r="BP994" s="142"/>
      <c r="BQ994" s="142"/>
      <c r="BR994" s="142"/>
      <c r="BS994" s="142"/>
      <c r="BT994" s="142"/>
      <c r="BU994" s="142"/>
      <c r="BV994" s="142"/>
      <c r="BW994" s="142"/>
      <c r="BX994" s="142"/>
      <c r="BY994" s="142"/>
      <c r="BZ994" s="142"/>
      <c r="CA994" s="142"/>
      <c r="CB994" s="142"/>
      <c r="CC994" s="142"/>
      <c r="CD994" s="142"/>
      <c r="CE994" s="142"/>
      <c r="CF994" s="142"/>
      <c r="CG994" s="142"/>
      <c r="CH994" s="142"/>
      <c r="CI994" s="142"/>
      <c r="CJ994" s="142"/>
      <c r="CK994" s="142"/>
      <c r="CL994" s="142"/>
      <c r="CM994" s="142"/>
      <c r="CN994" s="142"/>
      <c r="CO994" s="142"/>
      <c r="CP994" s="142"/>
      <c r="CQ994" s="142"/>
      <c r="CR994" s="142"/>
      <c r="CS994" s="142"/>
      <c r="CT994" s="142"/>
      <c r="CU994" s="142"/>
      <c r="CV994" s="142"/>
      <c r="CW994" s="142"/>
      <c r="CX994" s="142"/>
      <c r="CY994" s="142"/>
      <c r="CZ994" s="142"/>
      <c r="DA994" s="142"/>
      <c r="DB994" s="142"/>
      <c r="DC994" s="142"/>
      <c r="DD994" s="142"/>
      <c r="DE994" s="142"/>
      <c r="DF994" s="142"/>
      <c r="DG994" s="142"/>
      <c r="DH994" s="142"/>
      <c r="DI994" s="142"/>
      <c r="DJ994" s="142"/>
      <c r="DK994" s="142"/>
      <c r="DL994" s="142"/>
      <c r="DM994" s="142"/>
      <c r="DN994" s="142"/>
      <c r="DO994" s="142"/>
      <c r="DP994" s="142"/>
      <c r="DQ994" s="142"/>
      <c r="DR994" s="142"/>
      <c r="DS994" s="142"/>
      <c r="DT994" s="142"/>
      <c r="DU994" s="142"/>
      <c r="DV994" s="142"/>
      <c r="DW994" s="142"/>
      <c r="DX994" s="142"/>
      <c r="DY994" s="142"/>
      <c r="DZ994" s="142"/>
      <c r="EA994" s="142"/>
      <c r="EB994" s="142"/>
      <c r="EC994" s="142"/>
      <c r="ED994" s="142"/>
      <c r="EE994" s="142"/>
      <c r="EF994" s="142"/>
      <c r="EG994" s="142"/>
      <c r="EH994" s="142"/>
      <c r="EI994" s="142"/>
      <c r="EJ994" s="142"/>
      <c r="EK994" s="142"/>
      <c r="EL994" s="142"/>
      <c r="EM994" s="142"/>
      <c r="EN994" s="142"/>
      <c r="EO994" s="142"/>
      <c r="EP994" s="142"/>
      <c r="EQ994" s="142"/>
      <c r="ER994" s="142"/>
      <c r="ES994" s="142"/>
      <c r="ET994" s="142"/>
      <c r="EU994" s="142"/>
      <c r="EV994" s="142"/>
      <c r="EW994" s="142"/>
      <c r="EX994" s="142"/>
      <c r="EY994" s="142"/>
      <c r="EZ994" s="142"/>
      <c r="FA994" s="142"/>
      <c r="FB994" s="142"/>
      <c r="FC994" s="142"/>
      <c r="FD994" s="142"/>
      <c r="FE994" s="142"/>
      <c r="FF994" s="142"/>
      <c r="FG994" s="142"/>
      <c r="FH994" s="142"/>
      <c r="FI994" s="142"/>
      <c r="FJ994" s="142"/>
      <c r="FK994" s="142"/>
      <c r="FL994" s="142"/>
      <c r="FM994" s="142"/>
      <c r="FN994" s="142"/>
      <c r="FO994" s="142"/>
      <c r="FP994" s="142"/>
      <c r="FQ994" s="142"/>
      <c r="FR994" s="142"/>
      <c r="FS994" s="142"/>
      <c r="FT994" s="142"/>
      <c r="FU994" s="142"/>
      <c r="FV994" s="142"/>
      <c r="FW994" s="142"/>
      <c r="FX994" s="142"/>
      <c r="FY994" s="142"/>
      <c r="FZ994" s="142"/>
      <c r="GA994" s="142"/>
      <c r="GB994" s="142"/>
      <c r="GC994" s="142"/>
      <c r="GD994" s="142"/>
      <c r="GE994" s="142"/>
      <c r="GF994" s="142"/>
      <c r="GG994" s="142"/>
      <c r="GH994" s="142"/>
      <c r="GI994" s="142"/>
      <c r="GJ994" s="142"/>
      <c r="GK994" s="142"/>
      <c r="GL994" s="142"/>
      <c r="GM994" s="142"/>
      <c r="GN994" s="142"/>
      <c r="GO994" s="142"/>
      <c r="GP994" s="142"/>
      <c r="GQ994" s="142"/>
      <c r="GR994" s="142"/>
      <c r="GS994" s="142"/>
      <c r="GT994" s="142"/>
      <c r="GU994" s="142"/>
      <c r="GV994" s="142"/>
      <c r="GW994" s="142"/>
      <c r="GX994" s="142"/>
      <c r="GY994" s="142"/>
      <c r="GZ994" s="142"/>
      <c r="HA994" s="142"/>
      <c r="HB994" s="142"/>
      <c r="HC994" s="142"/>
      <c r="HD994" s="142"/>
      <c r="HE994" s="142"/>
      <c r="HF994" s="142"/>
      <c r="HG994" s="142"/>
      <c r="HH994" s="142"/>
      <c r="HI994" s="142"/>
      <c r="HJ994" s="142"/>
      <c r="HK994" s="142"/>
      <c r="HL994" s="142"/>
      <c r="HM994" s="142"/>
      <c r="HN994" s="142"/>
      <c r="HO994" s="142"/>
      <c r="HP994" s="142"/>
      <c r="HQ994" s="142"/>
      <c r="HR994" s="142"/>
      <c r="HS994" s="142"/>
      <c r="HT994" s="142"/>
      <c r="HU994" s="142"/>
      <c r="HV994" s="142"/>
      <c r="HW994" s="142"/>
      <c r="HX994" s="142"/>
      <c r="HY994" s="142"/>
      <c r="HZ994" s="142"/>
      <c r="IA994" s="142"/>
      <c r="IB994" s="142"/>
      <c r="IC994" s="142"/>
      <c r="ID994" s="142"/>
      <c r="IE994" s="142"/>
      <c r="IF994" s="142"/>
      <c r="IG994" s="142"/>
      <c r="IH994" s="142"/>
      <c r="II994" s="142"/>
      <c r="IJ994" s="142"/>
      <c r="IK994" s="142"/>
      <c r="IL994" s="142"/>
      <c r="IM994" s="142"/>
      <c r="IN994" s="142"/>
      <c r="IO994" s="142"/>
      <c r="IP994" s="142"/>
      <c r="IQ994" s="142"/>
      <c r="IR994" s="142"/>
      <c r="IS994" s="142"/>
      <c r="IT994" s="142"/>
      <c r="IU994" s="142"/>
      <c r="IV994" s="142"/>
      <c r="IW994" s="142"/>
      <c r="IX994" s="142"/>
      <c r="IY994" s="142"/>
      <c r="IZ994" s="142"/>
      <c r="JA994" s="142"/>
      <c r="JB994" s="142"/>
      <c r="JC994" s="142"/>
      <c r="JD994" s="142"/>
      <c r="JE994" s="142"/>
      <c r="JF994" s="142"/>
      <c r="JG994" s="142"/>
      <c r="JH994" s="142"/>
      <c r="JI994" s="142"/>
      <c r="JJ994" s="142"/>
      <c r="JK994" s="142"/>
      <c r="JL994" s="142"/>
      <c r="JM994" s="142"/>
      <c r="JN994" s="142"/>
      <c r="JO994" s="142"/>
      <c r="JP994" s="142"/>
      <c r="JQ994" s="142"/>
      <c r="JR994" s="142"/>
      <c r="JS994" s="142"/>
      <c r="JT994" s="142"/>
      <c r="JU994" s="142"/>
      <c r="JV994" s="142"/>
      <c r="JW994" s="142"/>
      <c r="JX994" s="142"/>
      <c r="JY994" s="142"/>
      <c r="JZ994" s="142"/>
      <c r="KA994" s="142"/>
      <c r="KB994" s="142"/>
      <c r="KC994" s="142"/>
      <c r="KD994" s="142"/>
      <c r="KE994" s="142"/>
      <c r="KF994" s="142"/>
      <c r="KG994" s="142"/>
      <c r="KH994" s="142"/>
      <c r="KI994" s="142"/>
      <c r="KJ994" s="142"/>
      <c r="KK994" s="142"/>
      <c r="KL994" s="142"/>
      <c r="KM994" s="142"/>
      <c r="KN994" s="142"/>
      <c r="KO994" s="142"/>
      <c r="KP994" s="142"/>
      <c r="KQ994" s="142"/>
      <c r="KR994" s="142"/>
      <c r="KS994" s="142"/>
      <c r="KT994" s="142"/>
      <c r="KU994" s="142"/>
      <c r="KV994" s="142"/>
      <c r="KW994" s="142"/>
      <c r="KX994" s="142"/>
      <c r="KY994" s="142"/>
      <c r="KZ994" s="142"/>
      <c r="LA994" s="142"/>
      <c r="LB994" s="142"/>
      <c r="LC994" s="142"/>
      <c r="LD994" s="142"/>
      <c r="LE994" s="142"/>
      <c r="LF994" s="142"/>
      <c r="LG994" s="142"/>
      <c r="LH994" s="142"/>
      <c r="LI994" s="142"/>
      <c r="LJ994" s="142"/>
      <c r="LK994" s="142"/>
      <c r="LL994" s="142"/>
      <c r="LM994" s="142"/>
      <c r="LN994" s="142"/>
      <c r="LO994" s="142"/>
      <c r="LP994" s="142"/>
      <c r="LQ994" s="142"/>
      <c r="LR994" s="142"/>
      <c r="LS994" s="142"/>
      <c r="LT994" s="142"/>
      <c r="LU994" s="142"/>
      <c r="LV994" s="142"/>
      <c r="LW994" s="142"/>
      <c r="LX994" s="142"/>
      <c r="LY994" s="142"/>
      <c r="LZ994" s="142"/>
      <c r="MA994" s="142"/>
      <c r="MB994" s="142"/>
      <c r="MC994" s="142"/>
      <c r="MD994" s="142"/>
      <c r="ME994" s="142"/>
      <c r="MF994" s="142"/>
      <c r="MG994" s="142"/>
      <c r="MH994" s="142"/>
      <c r="MI994" s="142"/>
      <c r="MJ994" s="142"/>
      <c r="MK994" s="142"/>
      <c r="ML994" s="142"/>
      <c r="MM994" s="142"/>
      <c r="MN994" s="142"/>
      <c r="MO994" s="142"/>
      <c r="MP994" s="142"/>
      <c r="MQ994" s="142"/>
      <c r="MR994" s="142"/>
      <c r="MS994" s="142"/>
      <c r="MT994" s="142"/>
      <c r="MU994" s="142"/>
      <c r="MV994" s="142"/>
      <c r="MW994" s="142"/>
      <c r="MX994" s="142"/>
      <c r="MY994" s="142"/>
      <c r="MZ994" s="142"/>
      <c r="NA994" s="142"/>
      <c r="NB994" s="142"/>
      <c r="NC994" s="142"/>
      <c r="ND994" s="142"/>
      <c r="NE994" s="142"/>
      <c r="NF994" s="142"/>
      <c r="NG994" s="142"/>
      <c r="NH994" s="142"/>
      <c r="NI994" s="142"/>
      <c r="NJ994" s="142"/>
      <c r="NK994" s="142"/>
      <c r="NL994" s="142"/>
      <c r="NM994" s="142"/>
      <c r="NN994" s="142"/>
      <c r="NO994" s="142"/>
      <c r="NP994" s="142"/>
      <c r="NQ994" s="142"/>
      <c r="NR994" s="142"/>
      <c r="NS994" s="142"/>
      <c r="NT994" s="142"/>
      <c r="NU994" s="142"/>
      <c r="NV994" s="142"/>
      <c r="NW994" s="142"/>
      <c r="NX994" s="142"/>
      <c r="NY994" s="142"/>
      <c r="NZ994" s="142"/>
      <c r="OA994" s="142"/>
      <c r="OB994" s="142"/>
      <c r="OC994" s="142"/>
      <c r="OD994" s="142"/>
      <c r="OE994" s="142"/>
      <c r="OF994" s="142"/>
      <c r="OG994" s="142"/>
      <c r="OH994" s="142"/>
      <c r="OI994" s="142"/>
      <c r="OJ994" s="142"/>
      <c r="OK994" s="142"/>
      <c r="OL994" s="142"/>
      <c r="OM994" s="142"/>
      <c r="ON994" s="142"/>
      <c r="OO994" s="142"/>
      <c r="OP994" s="142"/>
      <c r="OQ994" s="142"/>
      <c r="OR994" s="142"/>
      <c r="OS994" s="142"/>
      <c r="OT994" s="142"/>
      <c r="OU994" s="142"/>
      <c r="OV994" s="142"/>
      <c r="OW994" s="142"/>
      <c r="OX994" s="142"/>
      <c r="OY994" s="142"/>
      <c r="OZ994" s="142"/>
      <c r="PA994" s="142"/>
      <c r="PB994" s="142"/>
      <c r="PC994" s="142"/>
      <c r="PD994" s="142"/>
      <c r="PE994" s="142"/>
      <c r="PF994" s="142"/>
      <c r="PG994" s="142"/>
      <c r="PH994" s="142"/>
      <c r="PI994" s="142"/>
      <c r="PJ994" s="142"/>
      <c r="PK994" s="142"/>
      <c r="PL994" s="142"/>
      <c r="PM994" s="142"/>
      <c r="PN994" s="142"/>
      <c r="PO994" s="142"/>
      <c r="PP994" s="142"/>
      <c r="PQ994" s="142"/>
      <c r="PR994" s="142"/>
      <c r="PS994" s="142"/>
      <c r="PT994" s="142"/>
      <c r="PU994" s="142"/>
      <c r="PV994" s="142"/>
      <c r="PW994" s="142"/>
      <c r="PX994" s="142"/>
      <c r="PY994" s="142"/>
      <c r="PZ994" s="142"/>
      <c r="QA994" s="142"/>
      <c r="QB994" s="142"/>
      <c r="QC994" s="142"/>
      <c r="QD994" s="142"/>
      <c r="QE994" s="142"/>
      <c r="QF994" s="142"/>
      <c r="QG994" s="142"/>
      <c r="QH994" s="142"/>
      <c r="QI994" s="142"/>
      <c r="QJ994" s="142"/>
      <c r="QK994" s="142"/>
      <c r="QL994" s="142"/>
      <c r="QM994" s="142"/>
      <c r="QN994" s="142"/>
      <c r="QO994" s="142"/>
      <c r="QP994" s="142"/>
      <c r="QQ994" s="142"/>
      <c r="QR994" s="142"/>
      <c r="QS994" s="142"/>
      <c r="QT994" s="142"/>
      <c r="QU994" s="142"/>
      <c r="QV994" s="142"/>
      <c r="QW994" s="142"/>
      <c r="QX994" s="142"/>
      <c r="QY994" s="142"/>
      <c r="QZ994" s="142"/>
      <c r="RA994" s="142"/>
      <c r="RB994" s="142"/>
      <c r="RC994" s="142"/>
      <c r="RD994" s="142"/>
      <c r="RE994" s="142"/>
      <c r="RF994" s="142"/>
      <c r="RG994" s="142"/>
      <c r="RH994" s="142"/>
      <c r="RI994" s="142"/>
      <c r="RJ994" s="142"/>
      <c r="RK994" s="142"/>
      <c r="RL994" s="142"/>
      <c r="RM994" s="142"/>
      <c r="RN994" s="142"/>
      <c r="RO994" s="142"/>
      <c r="RP994" s="142"/>
      <c r="RQ994" s="142"/>
      <c r="RR994" s="142"/>
      <c r="RS994" s="142"/>
      <c r="RT994" s="142"/>
      <c r="RU994" s="142"/>
      <c r="RV994" s="142"/>
      <c r="RW994" s="142"/>
      <c r="RX994" s="142"/>
      <c r="RY994" s="142"/>
      <c r="RZ994" s="142"/>
      <c r="SA994" s="142"/>
      <c r="SB994" s="142"/>
      <c r="SC994" s="142"/>
      <c r="SD994" s="142"/>
      <c r="SE994" s="142"/>
      <c r="SF994" s="142"/>
      <c r="SG994" s="142"/>
      <c r="SH994" s="142"/>
      <c r="SI994" s="142"/>
      <c r="SJ994" s="142"/>
      <c r="SK994" s="142"/>
      <c r="SL994" s="142"/>
      <c r="SM994" s="142"/>
      <c r="SN994" s="142"/>
      <c r="SO994" s="142"/>
      <c r="SP994" s="142"/>
      <c r="SQ994" s="142"/>
      <c r="SR994" s="142"/>
      <c r="SS994" s="142"/>
      <c r="ST994" s="142"/>
      <c r="SU994" s="142"/>
      <c r="SV994" s="142"/>
      <c r="SW994" s="142"/>
      <c r="SX994" s="142"/>
      <c r="SY994" s="142"/>
      <c r="SZ994" s="142"/>
      <c r="TA994" s="142"/>
      <c r="TB994" s="142"/>
      <c r="TC994" s="142"/>
      <c r="TD994" s="142"/>
      <c r="TE994" s="142"/>
      <c r="TF994" s="142"/>
      <c r="TG994" s="142"/>
      <c r="TH994" s="142"/>
      <c r="TI994" s="142"/>
      <c r="TJ994" s="142"/>
      <c r="TK994" s="142"/>
      <c r="TL994" s="142"/>
      <c r="TM994" s="142"/>
      <c r="TN994" s="142"/>
      <c r="TO994" s="142"/>
      <c r="TP994" s="142"/>
      <c r="TQ994" s="142"/>
      <c r="TR994" s="142"/>
      <c r="TS994" s="142"/>
      <c r="TT994" s="142"/>
      <c r="TU994" s="142"/>
      <c r="TV994" s="142"/>
      <c r="TW994" s="142"/>
      <c r="TX994" s="142"/>
      <c r="TY994" s="142"/>
      <c r="TZ994" s="142"/>
      <c r="UA994" s="142"/>
      <c r="UB994" s="142"/>
      <c r="UC994" s="142"/>
      <c r="UD994" s="142"/>
      <c r="UE994" s="142"/>
      <c r="UF994" s="142"/>
      <c r="UG994" s="142"/>
      <c r="UH994" s="142"/>
      <c r="UI994" s="142"/>
      <c r="UJ994" s="142"/>
      <c r="UK994" s="142"/>
      <c r="UL994" s="142"/>
      <c r="UM994" s="142"/>
      <c r="UN994" s="142"/>
      <c r="UO994" s="142"/>
      <c r="UP994" s="142"/>
      <c r="UQ994" s="142"/>
      <c r="UR994" s="142"/>
      <c r="US994" s="142"/>
      <c r="UT994" s="142"/>
      <c r="UU994" s="142"/>
      <c r="UV994" s="142"/>
      <c r="UW994" s="142"/>
      <c r="UX994" s="142"/>
      <c r="UY994" s="142"/>
      <c r="UZ994" s="142"/>
      <c r="VA994" s="142"/>
      <c r="VB994" s="142"/>
      <c r="VC994" s="142"/>
      <c r="VD994" s="142"/>
      <c r="VE994" s="142"/>
      <c r="VF994" s="142"/>
      <c r="VG994" s="142"/>
      <c r="VH994" s="142"/>
      <c r="VI994" s="142"/>
      <c r="VJ994" s="142"/>
      <c r="VK994" s="142"/>
      <c r="VL994" s="142"/>
      <c r="VM994" s="142"/>
      <c r="VN994" s="142"/>
      <c r="VO994" s="142"/>
      <c r="VP994" s="142"/>
      <c r="VQ994" s="142"/>
      <c r="VR994" s="142"/>
      <c r="VS994" s="142"/>
      <c r="VT994" s="142"/>
      <c r="VU994" s="142"/>
      <c r="VV994" s="142"/>
      <c r="VW994" s="142"/>
      <c r="VX994" s="142"/>
      <c r="VY994" s="142"/>
      <c r="VZ994" s="142"/>
      <c r="WA994" s="142"/>
      <c r="WB994" s="142"/>
      <c r="WC994" s="142"/>
      <c r="WD994" s="142"/>
      <c r="WE994" s="142"/>
      <c r="WF994" s="142"/>
      <c r="WG994" s="142"/>
      <c r="WH994" s="142"/>
      <c r="WI994" s="142"/>
      <c r="WJ994" s="142"/>
      <c r="WK994" s="142"/>
      <c r="WL994" s="142"/>
      <c r="WM994" s="142"/>
      <c r="WN994" s="142"/>
      <c r="WO994" s="142"/>
      <c r="WP994" s="142"/>
      <c r="WQ994" s="142"/>
      <c r="WR994" s="142"/>
      <c r="WS994" s="142"/>
      <c r="WT994" s="142"/>
      <c r="WU994" s="142"/>
      <c r="WV994" s="142"/>
      <c r="WW994" s="142"/>
      <c r="WX994" s="142"/>
      <c r="WY994" s="142"/>
      <c r="WZ994" s="142"/>
      <c r="XA994" s="142"/>
      <c r="XB994" s="142"/>
      <c r="XC994" s="142"/>
      <c r="XD994" s="142"/>
      <c r="XE994" s="142"/>
      <c r="XF994" s="142"/>
      <c r="XG994" s="142"/>
      <c r="XH994" s="142"/>
      <c r="XI994" s="142"/>
      <c r="XJ994" s="142"/>
      <c r="XK994" s="142"/>
      <c r="XL994" s="142"/>
      <c r="XM994" s="142"/>
      <c r="XN994" s="142"/>
      <c r="XO994" s="142"/>
      <c r="XP994" s="142"/>
      <c r="XQ994" s="142"/>
      <c r="XR994" s="142"/>
      <c r="XS994" s="142"/>
      <c r="XT994" s="142"/>
      <c r="XU994" s="142"/>
      <c r="XV994" s="142"/>
      <c r="XW994" s="142"/>
      <c r="XX994" s="142"/>
      <c r="XY994" s="142"/>
      <c r="XZ994" s="142"/>
      <c r="YA994" s="142"/>
      <c r="YB994" s="142"/>
      <c r="YC994" s="142"/>
      <c r="YD994" s="142"/>
      <c r="YE994" s="142"/>
      <c r="YF994" s="142"/>
      <c r="YG994" s="142"/>
      <c r="YH994" s="142"/>
      <c r="YI994" s="142"/>
      <c r="YJ994" s="142"/>
      <c r="YK994" s="142"/>
      <c r="YL994" s="142"/>
      <c r="YM994" s="142"/>
      <c r="YN994" s="142"/>
      <c r="YO994" s="142"/>
      <c r="YP994" s="142"/>
      <c r="YQ994" s="142"/>
      <c r="YR994" s="142"/>
      <c r="YS994" s="142"/>
      <c r="YT994" s="142"/>
      <c r="YU994" s="142"/>
      <c r="YV994" s="142"/>
      <c r="YW994" s="142"/>
      <c r="YX994" s="142"/>
      <c r="YY994" s="142"/>
      <c r="YZ994" s="142"/>
      <c r="ZA994" s="142"/>
      <c r="ZB994" s="142"/>
      <c r="ZC994" s="142"/>
      <c r="ZD994" s="142"/>
      <c r="ZE994" s="142"/>
      <c r="ZF994" s="142"/>
      <c r="ZG994" s="142"/>
      <c r="ZH994" s="142"/>
      <c r="ZI994" s="142"/>
      <c r="ZJ994" s="142"/>
      <c r="ZK994" s="142"/>
      <c r="ZL994" s="142"/>
      <c r="ZM994" s="142"/>
      <c r="ZN994" s="142"/>
      <c r="ZO994" s="142"/>
      <c r="ZP994" s="142"/>
      <c r="ZQ994" s="142"/>
      <c r="ZR994" s="142"/>
      <c r="ZS994" s="142"/>
      <c r="ZT994" s="142"/>
      <c r="ZU994" s="142"/>
      <c r="ZV994" s="142"/>
      <c r="ZW994" s="142"/>
      <c r="ZX994" s="142"/>
      <c r="ZY994" s="142"/>
      <c r="ZZ994" s="142"/>
      <c r="AAA994" s="142"/>
      <c r="AAB994" s="142"/>
      <c r="AAC994" s="142"/>
      <c r="AAD994" s="142"/>
      <c r="AAE994" s="142"/>
      <c r="AAF994" s="142"/>
      <c r="AAG994" s="142"/>
      <c r="AAH994" s="142"/>
      <c r="AAI994" s="142"/>
      <c r="AAJ994" s="142"/>
      <c r="AAK994" s="142"/>
      <c r="AAL994" s="142"/>
      <c r="AAM994" s="142"/>
      <c r="AAN994" s="142"/>
      <c r="AAO994" s="142"/>
      <c r="AAP994" s="142"/>
      <c r="AAQ994" s="142"/>
      <c r="AAR994" s="142"/>
      <c r="AAS994" s="142"/>
      <c r="AAT994" s="142"/>
      <c r="AAU994" s="142"/>
      <c r="AAV994" s="142"/>
      <c r="AAW994" s="142"/>
      <c r="AAX994" s="142"/>
      <c r="AAY994" s="142"/>
      <c r="AAZ994" s="142"/>
      <c r="ABA994" s="142"/>
      <c r="ABB994" s="142"/>
      <c r="ABC994" s="142"/>
      <c r="ABD994" s="142"/>
      <c r="ABE994" s="142"/>
      <c r="ABF994" s="142"/>
      <c r="ABG994" s="142"/>
      <c r="ABH994" s="142"/>
      <c r="ABI994" s="142"/>
      <c r="ABJ994" s="142"/>
      <c r="ABK994" s="142"/>
      <c r="ABL994" s="142"/>
      <c r="ABM994" s="142"/>
      <c r="ABN994" s="142"/>
      <c r="ABO994" s="142"/>
      <c r="ABP994" s="142"/>
      <c r="ABQ994" s="142"/>
      <c r="ABR994" s="142"/>
      <c r="ABS994" s="142"/>
      <c r="ABT994" s="142"/>
      <c r="ABU994" s="142"/>
      <c r="ABV994" s="142"/>
      <c r="ABW994" s="142"/>
      <c r="ABX994" s="142"/>
      <c r="ABY994" s="142"/>
      <c r="ABZ994" s="142"/>
      <c r="ACA994" s="142"/>
      <c r="ACB994" s="142"/>
      <c r="ACC994" s="142"/>
      <c r="ACD994" s="142"/>
      <c r="ACE994" s="142"/>
      <c r="ACF994" s="142"/>
      <c r="ACG994" s="142"/>
      <c r="ACH994" s="142"/>
      <c r="ACI994" s="142"/>
      <c r="ACJ994" s="142"/>
      <c r="ACK994" s="142"/>
      <c r="ACL994" s="142"/>
      <c r="ACM994" s="142"/>
      <c r="ACN994" s="142"/>
      <c r="ACO994" s="142"/>
      <c r="ACP994" s="142"/>
      <c r="ACQ994" s="142"/>
      <c r="ACR994" s="142"/>
      <c r="ACS994" s="142"/>
      <c r="ACT994" s="142"/>
      <c r="ACU994" s="142"/>
      <c r="ACV994" s="142"/>
      <c r="ACW994" s="142"/>
      <c r="ACX994" s="142"/>
      <c r="ACY994" s="142"/>
      <c r="ACZ994" s="142"/>
      <c r="ADA994" s="142"/>
      <c r="ADB994" s="142"/>
      <c r="ADC994" s="142"/>
      <c r="ADD994" s="142"/>
      <c r="ADE994" s="142"/>
      <c r="ADF994" s="142"/>
      <c r="ADG994" s="142"/>
      <c r="ADH994" s="142"/>
      <c r="ADI994" s="142"/>
      <c r="ADJ994" s="142"/>
      <c r="ADK994" s="142"/>
      <c r="ADL994" s="142"/>
      <c r="ADM994" s="142"/>
      <c r="ADN994" s="142"/>
      <c r="ADO994" s="142"/>
      <c r="ADP994" s="142"/>
      <c r="ADQ994" s="142"/>
      <c r="ADR994" s="142"/>
      <c r="ADS994" s="142"/>
      <c r="ADT994" s="142"/>
      <c r="ADU994" s="142"/>
      <c r="ADV994" s="142"/>
      <c r="ADW994" s="142"/>
      <c r="ADX994" s="142"/>
      <c r="ADY994" s="142"/>
      <c r="ADZ994" s="142"/>
      <c r="AEA994" s="142"/>
      <c r="AEB994" s="142"/>
      <c r="AEC994" s="142"/>
      <c r="AED994" s="142"/>
      <c r="AEE994" s="142"/>
      <c r="AEF994" s="142"/>
      <c r="AEG994" s="142"/>
      <c r="AEH994" s="142"/>
      <c r="AEI994" s="142"/>
      <c r="AEJ994" s="142"/>
      <c r="AEK994" s="142"/>
      <c r="AEL994" s="142"/>
      <c r="AEM994" s="142"/>
      <c r="AEN994" s="142"/>
      <c r="AEO994" s="142"/>
      <c r="AEP994" s="142"/>
      <c r="AEQ994" s="142"/>
      <c r="AER994" s="142"/>
      <c r="AES994" s="142"/>
      <c r="AET994" s="142"/>
      <c r="AEU994" s="142"/>
      <c r="AEV994" s="142"/>
      <c r="AEW994" s="142"/>
      <c r="AEX994" s="142"/>
      <c r="AEY994" s="142"/>
      <c r="AEZ994" s="142"/>
      <c r="AFA994" s="142"/>
      <c r="AFB994" s="142"/>
      <c r="AFC994" s="142"/>
      <c r="AFD994" s="142"/>
      <c r="AFE994" s="142"/>
      <c r="AFF994" s="142"/>
      <c r="AFG994" s="142"/>
      <c r="AFH994" s="142"/>
      <c r="AFI994" s="142"/>
      <c r="AFJ994" s="142"/>
      <c r="AFK994" s="142"/>
      <c r="AFL994" s="142"/>
      <c r="AFM994" s="142"/>
      <c r="AFN994" s="142"/>
      <c r="AFO994" s="142"/>
      <c r="AFP994" s="142"/>
      <c r="AFQ994" s="142"/>
      <c r="AFR994" s="142"/>
      <c r="AFS994" s="142"/>
      <c r="AFT994" s="142"/>
      <c r="AFU994" s="142"/>
      <c r="AFV994" s="142"/>
      <c r="AFW994" s="142"/>
      <c r="AFX994" s="142"/>
      <c r="AFY994" s="142"/>
      <c r="AFZ994" s="142"/>
      <c r="AGA994" s="142"/>
      <c r="AGB994" s="142"/>
      <c r="AGC994" s="142"/>
      <c r="AGD994" s="142"/>
      <c r="AGE994" s="142"/>
      <c r="AGF994" s="142"/>
      <c r="AGG994" s="142"/>
      <c r="AGH994" s="142"/>
      <c r="AGI994" s="142"/>
      <c r="AGJ994" s="142"/>
      <c r="AGK994" s="142"/>
      <c r="AGL994" s="142"/>
      <c r="AGM994" s="142"/>
      <c r="AGN994" s="142"/>
      <c r="AGO994" s="142"/>
      <c r="AGP994" s="142"/>
      <c r="AGQ994" s="142"/>
      <c r="AGR994" s="142"/>
      <c r="AGS994" s="142"/>
      <c r="AGT994" s="142"/>
      <c r="AGU994" s="142"/>
      <c r="AGV994" s="142"/>
      <c r="AGW994" s="142"/>
      <c r="AGX994" s="142"/>
      <c r="AGY994" s="142"/>
      <c r="AGZ994" s="142"/>
      <c r="AHA994" s="142"/>
      <c r="AHB994" s="142"/>
      <c r="AHC994" s="142"/>
      <c r="AHD994" s="142"/>
      <c r="AHE994" s="142"/>
      <c r="AHF994" s="142"/>
      <c r="AHG994" s="142"/>
      <c r="AHH994" s="142"/>
      <c r="AHI994" s="142"/>
      <c r="AHJ994" s="142"/>
      <c r="AHK994" s="142"/>
      <c r="AHL994" s="142"/>
      <c r="AHM994" s="142"/>
      <c r="AHN994" s="142"/>
      <c r="AHO994" s="142"/>
      <c r="AHP994" s="142"/>
      <c r="AHQ994" s="142"/>
      <c r="AHR994" s="142"/>
      <c r="AHS994" s="142"/>
      <c r="AHT994" s="142"/>
      <c r="AHU994" s="142"/>
      <c r="AHV994" s="142"/>
      <c r="AHW994" s="142"/>
      <c r="AHX994" s="142"/>
      <c r="AHY994" s="142"/>
      <c r="AHZ994" s="142"/>
      <c r="AIA994" s="142"/>
      <c r="AIB994" s="142"/>
      <c r="AIC994" s="142"/>
      <c r="AID994" s="142"/>
      <c r="AIE994" s="142"/>
      <c r="AIF994" s="142"/>
      <c r="AIG994" s="142"/>
      <c r="AIH994" s="142"/>
      <c r="AII994" s="142"/>
      <c r="AIJ994" s="142"/>
      <c r="AIK994" s="142"/>
      <c r="AIL994" s="142"/>
      <c r="AIM994" s="142"/>
      <c r="AIN994" s="142"/>
      <c r="AIO994" s="142"/>
      <c r="AIP994" s="142"/>
      <c r="AIQ994" s="142"/>
      <c r="AIR994" s="142"/>
      <c r="AIS994" s="142"/>
      <c r="AIT994" s="142"/>
      <c r="AIU994" s="142"/>
      <c r="AIV994" s="142"/>
      <c r="AIW994" s="142"/>
      <c r="AIX994" s="142"/>
      <c r="AIY994" s="142"/>
      <c r="AIZ994" s="142"/>
      <c r="AJA994" s="142"/>
      <c r="AJB994" s="142"/>
      <c r="AJC994" s="142"/>
      <c r="AJD994" s="142"/>
      <c r="AJE994" s="142"/>
      <c r="AJF994" s="142"/>
      <c r="AJG994" s="142"/>
      <c r="AJH994" s="142"/>
      <c r="AJI994" s="142"/>
      <c r="AJJ994" s="142"/>
      <c r="AJK994" s="142"/>
      <c r="AJL994" s="142"/>
      <c r="AJM994" s="142"/>
      <c r="AJN994" s="142"/>
      <c r="AJO994" s="142"/>
      <c r="AJP994" s="142"/>
      <c r="AJQ994" s="142"/>
      <c r="AJR994" s="142"/>
      <c r="AJS994" s="142"/>
      <c r="AJT994" s="142"/>
      <c r="AJU994" s="142"/>
      <c r="AJV994" s="142"/>
      <c r="AJW994" s="142"/>
      <c r="AJX994" s="142"/>
      <c r="AJY994" s="142"/>
      <c r="AJZ994" s="142"/>
      <c r="AKA994" s="142"/>
      <c r="AKB994" s="142"/>
      <c r="AKC994" s="142"/>
      <c r="AKD994" s="142"/>
      <c r="AKE994" s="142"/>
      <c r="AKF994" s="142"/>
      <c r="AKG994" s="142"/>
      <c r="AKH994" s="142"/>
      <c r="AKI994" s="142"/>
      <c r="AKJ994" s="142"/>
      <c r="AKK994" s="142"/>
      <c r="AKL994" s="142"/>
      <c r="AKM994" s="142"/>
      <c r="AKN994" s="142"/>
      <c r="AKO994" s="142"/>
      <c r="AKP994" s="142"/>
      <c r="AKQ994" s="142"/>
      <c r="AKR994" s="142"/>
      <c r="AKS994" s="142"/>
      <c r="AKT994" s="142"/>
      <c r="AKU994" s="142"/>
      <c r="AKV994" s="142"/>
      <c r="AKW994" s="142"/>
      <c r="AKX994" s="142"/>
      <c r="AKY994" s="142"/>
      <c r="AKZ994" s="142"/>
      <c r="ALA994" s="142"/>
      <c r="ALB994" s="142"/>
      <c r="ALC994" s="142"/>
      <c r="ALD994" s="142"/>
      <c r="ALE994" s="142"/>
      <c r="ALF994" s="142"/>
      <c r="ALG994" s="142"/>
      <c r="ALH994" s="142"/>
      <c r="ALI994" s="142"/>
      <c r="ALJ994" s="142"/>
      <c r="ALK994" s="142"/>
      <c r="ALL994" s="142"/>
      <c r="ALM994" s="142"/>
      <c r="ALN994" s="142"/>
      <c r="ALO994" s="142"/>
      <c r="ALP994" s="142"/>
      <c r="ALQ994" s="142"/>
      <c r="ALR994" s="142"/>
      <c r="ALS994" s="142"/>
      <c r="ALT994" s="142"/>
      <c r="ALU994" s="142"/>
      <c r="ALV994" s="142"/>
      <c r="ALW994" s="142"/>
      <c r="ALX994" s="142"/>
      <c r="ALY994" s="142"/>
      <c r="ALZ994" s="142"/>
      <c r="AMA994" s="142"/>
      <c r="AMB994" s="142"/>
      <c r="AMC994" s="142"/>
      <c r="AMD994" s="142"/>
      <c r="AME994" s="142"/>
      <c r="AMF994" s="142"/>
      <c r="AMG994" s="142"/>
      <c r="AMH994" s="142"/>
      <c r="AMI994" s="142"/>
    </row>
    <row r="995" spans="1:1023" ht="12" customHeight="1" x14ac:dyDescent="0.2">
      <c r="A995" s="532" t="str">
        <f>'PLANILHA ORÇAMENTARIA'!A235</f>
        <v>17.1</v>
      </c>
      <c r="B995" s="533"/>
      <c r="C995" s="534" t="str">
        <f>'PLANILHA ORÇAMENTARIA'!D235</f>
        <v>GERAIS</v>
      </c>
      <c r="D995" s="535"/>
      <c r="E995" s="535"/>
      <c r="F995" s="535"/>
      <c r="G995" s="535"/>
      <c r="H995" s="536"/>
    </row>
    <row r="996" spans="1:1023" ht="12" customHeight="1" x14ac:dyDescent="0.2">
      <c r="A996" s="443" t="str">
        <f>'PLANILHA ORÇAMENTARIA'!A236</f>
        <v>17.1.1</v>
      </c>
      <c r="B996" s="457"/>
      <c r="C996" s="467" t="str">
        <f>'PLANILHA ORÇAMENTARIA'!D236</f>
        <v>ENTELAMENTO CORRETIVO DE SUPERFÍCIE COM TRINCA POR RETRAÇÃO OU DILATAÇÃO, REVESTIDA COM ARGAMASSA DE CAL HIDRATADA E AREIA SEM PENEIRAR TRAÇO 1:3, LARGURA DA TELA = 15 CM</v>
      </c>
      <c r="D996" s="460"/>
      <c r="E996" s="460"/>
      <c r="F996" s="460"/>
      <c r="G996" s="460"/>
      <c r="H996" s="461"/>
    </row>
    <row r="997" spans="1:1023" ht="12" customHeight="1" x14ac:dyDescent="0.2">
      <c r="A997" s="445"/>
      <c r="B997" s="458"/>
      <c r="C997" s="230" t="s">
        <v>210</v>
      </c>
      <c r="D997" s="188" t="str">
        <f>'PLANILHA ORÇAMENTARIA'!E236</f>
        <v>M</v>
      </c>
      <c r="E997" s="188"/>
      <c r="F997" s="188"/>
      <c r="G997" s="188"/>
      <c r="H997" s="190"/>
    </row>
    <row r="998" spans="1:1023" ht="12" customHeight="1" x14ac:dyDescent="0.2">
      <c r="A998" s="445"/>
      <c r="B998" s="458"/>
      <c r="C998" s="230" t="s">
        <v>212</v>
      </c>
      <c r="D998" s="191">
        <f>'PLANILHA ORÇAMENTARIA'!F236</f>
        <v>25</v>
      </c>
      <c r="E998" s="188"/>
      <c r="F998" s="188"/>
      <c r="G998" s="188"/>
      <c r="H998" s="190"/>
    </row>
    <row r="999" spans="1:1023" ht="12" customHeight="1" x14ac:dyDescent="0.2">
      <c r="A999" s="445"/>
      <c r="B999" s="458"/>
      <c r="C999" s="462" t="s">
        <v>1020</v>
      </c>
      <c r="D999" s="463"/>
      <c r="E999" s="463"/>
      <c r="F999" s="463"/>
      <c r="G999" s="463"/>
      <c r="H999" s="464"/>
    </row>
    <row r="1000" spans="1:1023" s="179" customFormat="1" x14ac:dyDescent="0.2">
      <c r="A1000" s="443" t="str">
        <f>'PLANILHA ORÇAMENTARIA'!A237</f>
        <v>17.1.2</v>
      </c>
      <c r="B1000" s="457"/>
      <c r="C1000" s="467" t="str">
        <f>'PLANILHA ORÇAMENTARIA'!D237</f>
        <v>PEITORIL DE GRANITO CINZA ANDORINHA E = 2 CM</v>
      </c>
      <c r="D1000" s="460"/>
      <c r="E1000" s="460"/>
      <c r="F1000" s="460"/>
      <c r="G1000" s="460"/>
      <c r="H1000" s="461"/>
    </row>
    <row r="1001" spans="1:1023" s="179" customFormat="1" x14ac:dyDescent="0.2">
      <c r="A1001" s="445"/>
      <c r="B1001" s="458"/>
      <c r="C1001" s="230" t="s">
        <v>210</v>
      </c>
      <c r="D1001" s="188" t="str">
        <f>'PLANILHA ORÇAMENTARIA'!E237</f>
        <v>M2</v>
      </c>
      <c r="E1001" s="188"/>
      <c r="F1001" s="188"/>
      <c r="G1001" s="188"/>
      <c r="H1001" s="190"/>
    </row>
    <row r="1002" spans="1:1023" s="179" customFormat="1" x14ac:dyDescent="0.2">
      <c r="A1002" s="445"/>
      <c r="B1002" s="458"/>
      <c r="C1002" s="230" t="s">
        <v>212</v>
      </c>
      <c r="D1002" s="189">
        <f>'PLANILHA ORÇAMENTARIA'!F237</f>
        <v>19.8</v>
      </c>
      <c r="E1002" s="188"/>
      <c r="F1002" s="188"/>
      <c r="G1002" s="188"/>
      <c r="H1002" s="190"/>
    </row>
    <row r="1003" spans="1:1023" s="179" customFormat="1" x14ac:dyDescent="0.2">
      <c r="A1003" s="445"/>
      <c r="B1003" s="458"/>
      <c r="C1003" s="462" t="s">
        <v>738</v>
      </c>
      <c r="D1003" s="463"/>
      <c r="E1003" s="463"/>
      <c r="F1003" s="463"/>
      <c r="G1003" s="463"/>
      <c r="H1003" s="464"/>
    </row>
    <row r="1004" spans="1:1023" s="179" customFormat="1" x14ac:dyDescent="0.2">
      <c r="A1004" s="445"/>
      <c r="B1004" s="458"/>
      <c r="C1004" s="462" t="s">
        <v>739</v>
      </c>
      <c r="D1004" s="463"/>
      <c r="E1004" s="463"/>
      <c r="F1004" s="463"/>
      <c r="G1004" s="463"/>
      <c r="H1004" s="464"/>
    </row>
    <row r="1005" spans="1:1023" s="179" customFormat="1" x14ac:dyDescent="0.2">
      <c r="A1005" s="445"/>
      <c r="B1005" s="458"/>
      <c r="C1005" s="462" t="s">
        <v>740</v>
      </c>
      <c r="D1005" s="463"/>
      <c r="E1005" s="463"/>
      <c r="F1005" s="463"/>
      <c r="G1005" s="463"/>
      <c r="H1005" s="464"/>
    </row>
    <row r="1006" spans="1:1023" s="179" customFormat="1" x14ac:dyDescent="0.2">
      <c r="A1006" s="445"/>
      <c r="B1006" s="458"/>
      <c r="C1006" s="462" t="s">
        <v>741</v>
      </c>
      <c r="D1006" s="463"/>
      <c r="E1006" s="463"/>
      <c r="F1006" s="463"/>
      <c r="G1006" s="463"/>
      <c r="H1006" s="464"/>
    </row>
    <row r="1007" spans="1:1023" s="179" customFormat="1" x14ac:dyDescent="0.2">
      <c r="A1007" s="445"/>
      <c r="B1007" s="458"/>
      <c r="C1007" s="462" t="s">
        <v>742</v>
      </c>
      <c r="D1007" s="463"/>
      <c r="E1007" s="463"/>
      <c r="F1007" s="463"/>
      <c r="G1007" s="463"/>
      <c r="H1007" s="464"/>
    </row>
    <row r="1008" spans="1:1023" s="179" customFormat="1" x14ac:dyDescent="0.2">
      <c r="A1008" s="445"/>
      <c r="B1008" s="458"/>
      <c r="C1008" s="462" t="s">
        <v>743</v>
      </c>
      <c r="D1008" s="463"/>
      <c r="E1008" s="463"/>
      <c r="F1008" s="463"/>
      <c r="G1008" s="463"/>
      <c r="H1008" s="464"/>
    </row>
    <row r="1009" spans="1:8" s="179" customFormat="1" x14ac:dyDescent="0.2">
      <c r="A1009" s="445"/>
      <c r="B1009" s="458"/>
      <c r="C1009" s="462" t="s">
        <v>741</v>
      </c>
      <c r="D1009" s="463"/>
      <c r="E1009" s="463"/>
      <c r="F1009" s="463"/>
      <c r="G1009" s="463"/>
      <c r="H1009" s="464"/>
    </row>
    <row r="1010" spans="1:8" s="179" customFormat="1" x14ac:dyDescent="0.2">
      <c r="A1010" s="445"/>
      <c r="B1010" s="458"/>
      <c r="C1010" s="462" t="s">
        <v>744</v>
      </c>
      <c r="D1010" s="463"/>
      <c r="E1010" s="463"/>
      <c r="F1010" s="463"/>
      <c r="G1010" s="463"/>
      <c r="H1010" s="464"/>
    </row>
    <row r="1011" spans="1:8" s="179" customFormat="1" x14ac:dyDescent="0.2">
      <c r="A1011" s="445"/>
      <c r="B1011" s="458"/>
      <c r="C1011" s="462" t="s">
        <v>745</v>
      </c>
      <c r="D1011" s="463"/>
      <c r="E1011" s="463"/>
      <c r="F1011" s="463"/>
      <c r="G1011" s="463"/>
      <c r="H1011" s="464"/>
    </row>
    <row r="1012" spans="1:8" s="179" customFormat="1" x14ac:dyDescent="0.2">
      <c r="A1012" s="445"/>
      <c r="B1012" s="458"/>
      <c r="C1012" s="462" t="s">
        <v>747</v>
      </c>
      <c r="D1012" s="463"/>
      <c r="E1012" s="463"/>
      <c r="F1012" s="463"/>
      <c r="G1012" s="463"/>
      <c r="H1012" s="464"/>
    </row>
    <row r="1013" spans="1:8" s="179" customFormat="1" x14ac:dyDescent="0.2">
      <c r="A1013" s="445"/>
      <c r="B1013" s="458"/>
      <c r="C1013" s="462" t="s">
        <v>746</v>
      </c>
      <c r="D1013" s="463"/>
      <c r="E1013" s="463"/>
      <c r="F1013" s="463"/>
      <c r="G1013" s="463"/>
      <c r="H1013" s="464"/>
    </row>
    <row r="1014" spans="1:8" s="179" customFormat="1" ht="12" customHeight="1" x14ac:dyDescent="0.2">
      <c r="A1014" s="447"/>
      <c r="B1014" s="459"/>
      <c r="C1014" s="232" t="s">
        <v>319</v>
      </c>
      <c r="D1014" s="233">
        <f>0.32+0.63+1.26+0.18+0.17+0.18+0.18+0.22+0.36+15.22+1.08</f>
        <v>19.800000000000004</v>
      </c>
      <c r="E1014" s="234"/>
      <c r="F1014" s="234"/>
      <c r="G1014" s="234"/>
      <c r="H1014" s="235"/>
    </row>
    <row r="1015" spans="1:8" s="179" customFormat="1" ht="12" customHeight="1" x14ac:dyDescent="0.2">
      <c r="A1015" s="443" t="str">
        <f>'PLANILHA ORÇAMENTARIA'!A238</f>
        <v>17.1.3</v>
      </c>
      <c r="B1015" s="457"/>
      <c r="C1015" s="467" t="str">
        <f>'PLANILHA ORÇAMENTARIA'!D238</f>
        <v>BANCADA EM GRANITO CINZA ANDORINHA E=3CM, APOIADA EM CONSOLE DE METALON 20 X 30 MM</v>
      </c>
      <c r="D1015" s="460"/>
      <c r="E1015" s="460"/>
      <c r="F1015" s="460"/>
      <c r="G1015" s="460"/>
      <c r="H1015" s="461"/>
    </row>
    <row r="1016" spans="1:8" s="179" customFormat="1" ht="12" customHeight="1" x14ac:dyDescent="0.2">
      <c r="A1016" s="445"/>
      <c r="B1016" s="458"/>
      <c r="C1016" s="230" t="s">
        <v>210</v>
      </c>
      <c r="D1016" s="188" t="str">
        <f>'PLANILHA ORÇAMENTARIA'!E238</f>
        <v>M2</v>
      </c>
      <c r="E1016" s="188"/>
      <c r="F1016" s="188"/>
      <c r="G1016" s="188"/>
      <c r="H1016" s="190"/>
    </row>
    <row r="1017" spans="1:8" s="179" customFormat="1" ht="12" customHeight="1" x14ac:dyDescent="0.2">
      <c r="A1017" s="445"/>
      <c r="B1017" s="458"/>
      <c r="C1017" s="230" t="s">
        <v>212</v>
      </c>
      <c r="D1017" s="189">
        <f>'PLANILHA ORÇAMENTARIA'!F238</f>
        <v>10.37</v>
      </c>
      <c r="E1017" s="188"/>
      <c r="F1017" s="188"/>
      <c r="G1017" s="188"/>
      <c r="H1017" s="190"/>
    </row>
    <row r="1018" spans="1:8" s="179" customFormat="1" ht="12" customHeight="1" x14ac:dyDescent="0.2">
      <c r="A1018" s="445"/>
      <c r="B1018" s="458"/>
      <c r="C1018" s="462" t="s">
        <v>749</v>
      </c>
      <c r="D1018" s="463"/>
      <c r="E1018" s="463"/>
      <c r="F1018" s="463"/>
      <c r="G1018" s="463"/>
      <c r="H1018" s="464"/>
    </row>
    <row r="1019" spans="1:8" s="179" customFormat="1" ht="12" customHeight="1" x14ac:dyDescent="0.2">
      <c r="A1019" s="445"/>
      <c r="B1019" s="458"/>
      <c r="C1019" s="462" t="s">
        <v>750</v>
      </c>
      <c r="D1019" s="463"/>
      <c r="E1019" s="463"/>
      <c r="F1019" s="463"/>
      <c r="G1019" s="463"/>
      <c r="H1019" s="464"/>
    </row>
    <row r="1020" spans="1:8" s="179" customFormat="1" ht="12" customHeight="1" x14ac:dyDescent="0.2">
      <c r="A1020" s="445"/>
      <c r="B1020" s="458"/>
      <c r="C1020" s="462" t="s">
        <v>751</v>
      </c>
      <c r="D1020" s="463"/>
      <c r="E1020" s="463"/>
      <c r="F1020" s="463"/>
      <c r="G1020" s="463"/>
      <c r="H1020" s="464"/>
    </row>
    <row r="1021" spans="1:8" s="179" customFormat="1" ht="12" customHeight="1" x14ac:dyDescent="0.2">
      <c r="A1021" s="445"/>
      <c r="B1021" s="458"/>
      <c r="C1021" s="462" t="s">
        <v>752</v>
      </c>
      <c r="D1021" s="463"/>
      <c r="E1021" s="463"/>
      <c r="F1021" s="463"/>
      <c r="G1021" s="463"/>
      <c r="H1021" s="464"/>
    </row>
    <row r="1022" spans="1:8" s="179" customFormat="1" ht="12" customHeight="1" x14ac:dyDescent="0.2">
      <c r="A1022" s="447"/>
      <c r="B1022" s="459"/>
      <c r="C1022" s="232" t="s">
        <v>319</v>
      </c>
      <c r="D1022" s="233">
        <f>(6.47+1.46+1.63+0.81)</f>
        <v>10.37</v>
      </c>
      <c r="E1022" s="234"/>
      <c r="F1022" s="234"/>
      <c r="G1022" s="234"/>
      <c r="H1022" s="235"/>
    </row>
    <row r="1023" spans="1:8" s="179" customFormat="1" ht="12" customHeight="1" x14ac:dyDescent="0.2">
      <c r="A1023" s="443" t="str">
        <f>'PLANILHA ORÇAMENTARIA'!A239</f>
        <v>17.1.4</v>
      </c>
      <c r="B1023" s="457"/>
      <c r="C1023" s="475" t="str">
        <f>'PLANILHA ORÇAMENTARIA'!D239</f>
        <v>PRATELEIRA DE GRANITO CINZA ANDORINHA, E=2CM, APOIADA EM CONSOLE DE METALON 20 X 30 MM</v>
      </c>
      <c r="D1023" s="460"/>
      <c r="E1023" s="460"/>
      <c r="F1023" s="460"/>
      <c r="G1023" s="460"/>
      <c r="H1023" s="461"/>
    </row>
    <row r="1024" spans="1:8" s="179" customFormat="1" ht="12" customHeight="1" x14ac:dyDescent="0.2">
      <c r="A1024" s="445"/>
      <c r="B1024" s="458"/>
      <c r="C1024" s="230" t="s">
        <v>210</v>
      </c>
      <c r="D1024" s="188" t="str">
        <f>'PLANILHA ORÇAMENTARIA'!E239</f>
        <v>M2</v>
      </c>
      <c r="E1024" s="188"/>
      <c r="F1024" s="188"/>
      <c r="G1024" s="188"/>
      <c r="H1024" s="190"/>
    </row>
    <row r="1025" spans="1:8" s="179" customFormat="1" ht="12" customHeight="1" x14ac:dyDescent="0.2">
      <c r="A1025" s="445"/>
      <c r="B1025" s="458"/>
      <c r="C1025" s="230" t="s">
        <v>212</v>
      </c>
      <c r="D1025" s="189">
        <f>'PLANILHA ORÇAMENTARIA'!F239</f>
        <v>2.57</v>
      </c>
      <c r="E1025" s="188"/>
      <c r="F1025" s="188"/>
      <c r="G1025" s="188"/>
      <c r="H1025" s="190"/>
    </row>
    <row r="1026" spans="1:8" s="179" customFormat="1" ht="12" customHeight="1" x14ac:dyDescent="0.2">
      <c r="A1026" s="445"/>
      <c r="B1026" s="458"/>
      <c r="C1026" s="462" t="s">
        <v>753</v>
      </c>
      <c r="D1026" s="463"/>
      <c r="E1026" s="463"/>
      <c r="F1026" s="463"/>
      <c r="G1026" s="463"/>
      <c r="H1026" s="464"/>
    </row>
    <row r="1027" spans="1:8" s="179" customFormat="1" ht="12" customHeight="1" x14ac:dyDescent="0.2">
      <c r="A1027" s="445"/>
      <c r="B1027" s="458"/>
      <c r="C1027" s="462" t="s">
        <v>754</v>
      </c>
      <c r="D1027" s="463"/>
      <c r="E1027" s="463"/>
      <c r="F1027" s="463"/>
      <c r="G1027" s="463"/>
      <c r="H1027" s="464"/>
    </row>
    <row r="1028" spans="1:8" s="179" customFormat="1" ht="12" customHeight="1" x14ac:dyDescent="0.2">
      <c r="A1028" s="445"/>
      <c r="B1028" s="458"/>
      <c r="C1028" s="462" t="s">
        <v>755</v>
      </c>
      <c r="D1028" s="463"/>
      <c r="E1028" s="463"/>
      <c r="F1028" s="463"/>
      <c r="G1028" s="463"/>
      <c r="H1028" s="464"/>
    </row>
    <row r="1029" spans="1:8" s="179" customFormat="1" x14ac:dyDescent="0.2">
      <c r="A1029" s="447"/>
      <c r="B1029" s="459"/>
      <c r="C1029" s="232" t="s">
        <v>319</v>
      </c>
      <c r="D1029" s="233">
        <f>(1.07+0.95+0.55)</f>
        <v>2.5700000000000003</v>
      </c>
      <c r="E1029" s="234"/>
      <c r="F1029" s="234"/>
      <c r="G1029" s="234"/>
      <c r="H1029" s="235"/>
    </row>
    <row r="1030" spans="1:8" s="179" customFormat="1" x14ac:dyDescent="0.2">
      <c r="A1030" s="443" t="str">
        <f>'PLANILHA ORÇAMENTARIA'!A240</f>
        <v>17.1.5</v>
      </c>
      <c r="B1030" s="457"/>
      <c r="C1030" s="475" t="s">
        <v>1045</v>
      </c>
      <c r="D1030" s="460"/>
      <c r="E1030" s="460"/>
      <c r="F1030" s="460"/>
      <c r="G1030" s="460"/>
      <c r="H1030" s="461"/>
    </row>
    <row r="1031" spans="1:8" s="179" customFormat="1" x14ac:dyDescent="0.2">
      <c r="A1031" s="445"/>
      <c r="B1031" s="458"/>
      <c r="C1031" s="230" t="s">
        <v>210</v>
      </c>
      <c r="D1031" s="188" t="str">
        <f>'PLANILHA ORÇAMENTARIA'!E240</f>
        <v>M2</v>
      </c>
      <c r="E1031" s="188"/>
      <c r="F1031" s="188"/>
      <c r="G1031" s="188"/>
      <c r="H1031" s="190"/>
    </row>
    <row r="1032" spans="1:8" s="179" customFormat="1" x14ac:dyDescent="0.2">
      <c r="A1032" s="445"/>
      <c r="B1032" s="458"/>
      <c r="C1032" s="230" t="s">
        <v>212</v>
      </c>
      <c r="D1032" s="281">
        <f>'PLANILHA ORÇAMENTARIA'!F240</f>
        <v>24.96</v>
      </c>
      <c r="E1032" s="188"/>
      <c r="F1032" s="188"/>
      <c r="G1032" s="188"/>
      <c r="H1032" s="190"/>
    </row>
    <row r="1033" spans="1:8" s="179" customFormat="1" x14ac:dyDescent="0.2">
      <c r="A1033" s="447"/>
      <c r="B1033" s="459"/>
      <c r="C1033" s="440" t="s">
        <v>360</v>
      </c>
      <c r="D1033" s="441"/>
      <c r="E1033" s="441"/>
      <c r="F1033" s="441"/>
      <c r="G1033" s="441"/>
      <c r="H1033" s="442"/>
    </row>
    <row r="1034" spans="1:8" s="179" customFormat="1" ht="12" customHeight="1" x14ac:dyDescent="0.2">
      <c r="A1034" s="443" t="str">
        <f>'PLANILHA ORÇAMENTARIA'!A241</f>
        <v>17.1.6</v>
      </c>
      <c r="B1034" s="457"/>
      <c r="C1034" s="475" t="s">
        <v>280</v>
      </c>
      <c r="D1034" s="460"/>
      <c r="E1034" s="460"/>
      <c r="F1034" s="460"/>
      <c r="G1034" s="460"/>
      <c r="H1034" s="461"/>
    </row>
    <row r="1035" spans="1:8" s="179" customFormat="1" ht="12" customHeight="1" x14ac:dyDescent="0.2">
      <c r="A1035" s="445"/>
      <c r="B1035" s="458"/>
      <c r="C1035" s="230" t="s">
        <v>210</v>
      </c>
      <c r="D1035" s="188" t="str">
        <f>'PLANILHA ORÇAMENTARIA'!E241</f>
        <v>UN.</v>
      </c>
      <c r="E1035" s="188"/>
      <c r="F1035" s="188"/>
      <c r="G1035" s="188"/>
      <c r="H1035" s="190"/>
    </row>
    <row r="1036" spans="1:8" s="179" customFormat="1" ht="12" customHeight="1" x14ac:dyDescent="0.2">
      <c r="A1036" s="445"/>
      <c r="B1036" s="458"/>
      <c r="C1036" s="230" t="s">
        <v>212</v>
      </c>
      <c r="D1036" s="189">
        <f>'PLANILHA ORÇAMENTARIA'!F241</f>
        <v>18</v>
      </c>
      <c r="E1036" s="188"/>
      <c r="F1036" s="188"/>
      <c r="G1036" s="188"/>
      <c r="H1036" s="190"/>
    </row>
    <row r="1037" spans="1:8" s="179" customFormat="1" ht="12" customHeight="1" x14ac:dyDescent="0.2">
      <c r="A1037" s="447"/>
      <c r="B1037" s="459"/>
      <c r="C1037" s="440" t="s">
        <v>973</v>
      </c>
      <c r="D1037" s="441"/>
      <c r="E1037" s="441"/>
      <c r="F1037" s="441"/>
      <c r="G1037" s="441"/>
      <c r="H1037" s="442"/>
    </row>
    <row r="1038" spans="1:8" s="179" customFormat="1" ht="12" customHeight="1" x14ac:dyDescent="0.2">
      <c r="A1038" s="443" t="str">
        <f>'PLANILHA ORÇAMENTARIA'!A242</f>
        <v>17.1.7</v>
      </c>
      <c r="B1038" s="457"/>
      <c r="C1038" s="475" t="s">
        <v>217</v>
      </c>
      <c r="D1038" s="460"/>
      <c r="E1038" s="460"/>
      <c r="F1038" s="460"/>
      <c r="G1038" s="460"/>
      <c r="H1038" s="461"/>
    </row>
    <row r="1039" spans="1:8" s="179" customFormat="1" ht="12" customHeight="1" x14ac:dyDescent="0.2">
      <c r="A1039" s="445"/>
      <c r="B1039" s="458"/>
      <c r="C1039" s="230" t="s">
        <v>210</v>
      </c>
      <c r="D1039" s="188" t="str">
        <f>'PLANILHA ORÇAMENTARIA'!E242</f>
        <v>UN.</v>
      </c>
      <c r="E1039" s="188"/>
      <c r="F1039" s="188"/>
      <c r="G1039" s="188"/>
      <c r="H1039" s="190"/>
    </row>
    <row r="1040" spans="1:8" s="179" customFormat="1" ht="12" customHeight="1" x14ac:dyDescent="0.2">
      <c r="A1040" s="445"/>
      <c r="B1040" s="458"/>
      <c r="C1040" s="230" t="s">
        <v>212</v>
      </c>
      <c r="D1040" s="189">
        <f>'PLANILHA ORÇAMENTARIA'!F242</f>
        <v>1</v>
      </c>
      <c r="E1040" s="188"/>
      <c r="F1040" s="188"/>
      <c r="G1040" s="188"/>
      <c r="H1040" s="190"/>
    </row>
    <row r="1041" spans="1:8" s="179" customFormat="1" ht="12" customHeight="1" x14ac:dyDescent="0.2">
      <c r="A1041" s="447"/>
      <c r="B1041" s="459"/>
      <c r="C1041" s="440" t="s">
        <v>974</v>
      </c>
      <c r="D1041" s="441"/>
      <c r="E1041" s="441"/>
      <c r="F1041" s="441"/>
      <c r="G1041" s="441"/>
      <c r="H1041" s="442"/>
    </row>
    <row r="1042" spans="1:8" s="179" customFormat="1" ht="12" customHeight="1" x14ac:dyDescent="0.2">
      <c r="A1042" s="443" t="str">
        <f>'PLANILHA ORÇAMENTARIA'!A243</f>
        <v>17.1.8</v>
      </c>
      <c r="B1042" s="457"/>
      <c r="C1042" s="475" t="s">
        <v>220</v>
      </c>
      <c r="D1042" s="460"/>
      <c r="E1042" s="460"/>
      <c r="F1042" s="460"/>
      <c r="G1042" s="460"/>
      <c r="H1042" s="461"/>
    </row>
    <row r="1043" spans="1:8" s="179" customFormat="1" ht="12" customHeight="1" x14ac:dyDescent="0.2">
      <c r="A1043" s="445"/>
      <c r="B1043" s="458"/>
      <c r="C1043" s="230" t="s">
        <v>210</v>
      </c>
      <c r="D1043" s="188" t="str">
        <f>'PLANILHA ORÇAMENTARIA'!E246</f>
        <v>M2</v>
      </c>
      <c r="E1043" s="188"/>
      <c r="F1043" s="188"/>
      <c r="G1043" s="188"/>
      <c r="H1043" s="190"/>
    </row>
    <row r="1044" spans="1:8" s="179" customFormat="1" ht="12" customHeight="1" x14ac:dyDescent="0.2">
      <c r="A1044" s="445"/>
      <c r="B1044" s="458"/>
      <c r="C1044" s="230" t="s">
        <v>212</v>
      </c>
      <c r="D1044" s="189">
        <f>'PLANILHA ORÇAMENTARIA'!F243</f>
        <v>1</v>
      </c>
      <c r="E1044" s="188"/>
      <c r="F1044" s="188"/>
      <c r="G1044" s="188"/>
      <c r="H1044" s="190"/>
    </row>
    <row r="1045" spans="1:8" s="179" customFormat="1" ht="12" customHeight="1" x14ac:dyDescent="0.2">
      <c r="A1045" s="447"/>
      <c r="B1045" s="459"/>
      <c r="C1045" s="440" t="s">
        <v>975</v>
      </c>
      <c r="D1045" s="441"/>
      <c r="E1045" s="441"/>
      <c r="F1045" s="441"/>
      <c r="G1045" s="441"/>
      <c r="H1045" s="442"/>
    </row>
    <row r="1046" spans="1:8" s="179" customFormat="1" ht="12" customHeight="1" x14ac:dyDescent="0.2">
      <c r="A1046" s="186"/>
      <c r="B1046" s="187"/>
      <c r="C1046" s="188"/>
      <c r="D1046" s="191"/>
      <c r="E1046" s="188"/>
      <c r="F1046" s="188"/>
      <c r="G1046" s="188"/>
      <c r="H1046" s="190"/>
    </row>
    <row r="1047" spans="1:8" x14ac:dyDescent="0.2">
      <c r="A1047" s="503"/>
      <c r="B1047" s="504"/>
      <c r="C1047" s="504"/>
      <c r="D1047" s="504"/>
      <c r="E1047" s="504"/>
      <c r="F1047" s="504"/>
      <c r="G1047" s="504"/>
      <c r="H1047" s="505"/>
    </row>
    <row r="1048" spans="1:8" x14ac:dyDescent="0.2">
      <c r="A1048" s="506"/>
      <c r="B1048" s="507"/>
      <c r="C1048" s="507"/>
      <c r="D1048" s="507"/>
      <c r="E1048" s="507"/>
      <c r="F1048" s="507"/>
      <c r="G1048" s="507"/>
      <c r="H1048" s="508"/>
    </row>
    <row r="1049" spans="1:8" x14ac:dyDescent="0.2">
      <c r="A1049" s="506"/>
      <c r="B1049" s="507"/>
      <c r="C1049" s="507"/>
      <c r="D1049" s="507"/>
      <c r="E1049" s="507"/>
      <c r="F1049" s="507"/>
      <c r="G1049" s="507"/>
      <c r="H1049" s="508"/>
    </row>
    <row r="1050" spans="1:8" x14ac:dyDescent="0.2">
      <c r="A1050" s="506"/>
      <c r="B1050" s="507"/>
      <c r="C1050" s="507"/>
      <c r="D1050" s="507"/>
      <c r="E1050" s="507"/>
      <c r="F1050" s="507"/>
      <c r="G1050" s="507"/>
      <c r="H1050" s="508"/>
    </row>
    <row r="1051" spans="1:8" x14ac:dyDescent="0.2">
      <c r="A1051" s="506"/>
      <c r="B1051" s="507"/>
      <c r="C1051" s="507"/>
      <c r="D1051" s="507"/>
      <c r="E1051" s="507"/>
      <c r="F1051" s="507"/>
      <c r="G1051" s="507"/>
      <c r="H1051" s="508"/>
    </row>
    <row r="1052" spans="1:8" x14ac:dyDescent="0.2">
      <c r="A1052" s="506"/>
      <c r="B1052" s="507"/>
      <c r="C1052" s="507"/>
      <c r="D1052" s="507"/>
      <c r="E1052" s="507"/>
      <c r="F1052" s="507"/>
      <c r="G1052" s="507"/>
      <c r="H1052" s="508"/>
    </row>
    <row r="1053" spans="1:8" x14ac:dyDescent="0.2">
      <c r="A1053" s="506"/>
      <c r="B1053" s="507"/>
      <c r="C1053" s="507"/>
      <c r="D1053" s="507"/>
      <c r="E1053" s="507"/>
      <c r="F1053" s="507"/>
      <c r="G1053" s="507"/>
      <c r="H1053" s="508"/>
    </row>
    <row r="1054" spans="1:8" x14ac:dyDescent="0.2">
      <c r="A1054" s="506"/>
      <c r="B1054" s="507"/>
      <c r="C1054" s="507"/>
      <c r="D1054" s="507"/>
      <c r="E1054" s="507"/>
      <c r="F1054" s="507"/>
      <c r="G1054" s="507"/>
      <c r="H1054" s="508"/>
    </row>
    <row r="1055" spans="1:8" x14ac:dyDescent="0.2">
      <c r="A1055" s="506"/>
      <c r="B1055" s="507"/>
      <c r="C1055" s="507"/>
      <c r="D1055" s="507"/>
      <c r="E1055" s="507"/>
      <c r="F1055" s="507"/>
      <c r="G1055" s="507"/>
      <c r="H1055" s="508"/>
    </row>
    <row r="1056" spans="1:8" x14ac:dyDescent="0.2">
      <c r="A1056" s="506"/>
      <c r="B1056" s="507"/>
      <c r="C1056" s="507"/>
      <c r="D1056" s="507"/>
      <c r="E1056" s="507"/>
      <c r="F1056" s="507"/>
      <c r="G1056" s="507"/>
      <c r="H1056" s="508"/>
    </row>
    <row r="1057" spans="1:8" x14ac:dyDescent="0.2">
      <c r="A1057" s="506"/>
      <c r="B1057" s="507"/>
      <c r="C1057" s="507"/>
      <c r="D1057" s="507"/>
      <c r="E1057" s="507"/>
      <c r="F1057" s="507"/>
      <c r="G1057" s="507"/>
      <c r="H1057" s="508"/>
    </row>
    <row r="1058" spans="1:8" x14ac:dyDescent="0.2">
      <c r="A1058" s="509"/>
      <c r="B1058" s="510"/>
      <c r="C1058" s="510"/>
      <c r="D1058" s="510"/>
      <c r="E1058" s="510"/>
      <c r="F1058" s="510"/>
      <c r="G1058" s="510"/>
      <c r="H1058" s="511"/>
    </row>
  </sheetData>
  <mergeCells count="872">
    <mergeCell ref="C136:H136"/>
    <mergeCell ref="C139:F139"/>
    <mergeCell ref="C140:F140"/>
    <mergeCell ref="A136:B141"/>
    <mergeCell ref="C559:H559"/>
    <mergeCell ref="C177:H177"/>
    <mergeCell ref="C133:H133"/>
    <mergeCell ref="A980:B983"/>
    <mergeCell ref="C980:H980"/>
    <mergeCell ref="C983:H983"/>
    <mergeCell ref="C855:H855"/>
    <mergeCell ref="C853:H853"/>
    <mergeCell ref="C134:H134"/>
    <mergeCell ref="C852:H852"/>
    <mergeCell ref="A940:B943"/>
    <mergeCell ref="C940:H940"/>
    <mergeCell ref="C943:H943"/>
    <mergeCell ref="C944:H944"/>
    <mergeCell ref="C947:H947"/>
    <mergeCell ref="C978:H978"/>
    <mergeCell ref="A944:B947"/>
    <mergeCell ref="C871:H871"/>
    <mergeCell ref="C863:H863"/>
    <mergeCell ref="C646:H646"/>
    <mergeCell ref="A1030:B1033"/>
    <mergeCell ref="C1030:H1030"/>
    <mergeCell ref="C1033:H1033"/>
    <mergeCell ref="A1023:B1029"/>
    <mergeCell ref="C1023:H1023"/>
    <mergeCell ref="C1026:H1026"/>
    <mergeCell ref="C1027:H1027"/>
    <mergeCell ref="C1028:H1028"/>
    <mergeCell ref="C992:H992"/>
    <mergeCell ref="A989:B993"/>
    <mergeCell ref="A994:B994"/>
    <mergeCell ref="A1000:B1014"/>
    <mergeCell ref="A995:B995"/>
    <mergeCell ref="C995:H995"/>
    <mergeCell ref="C1006:H1006"/>
    <mergeCell ref="C1005:H1005"/>
    <mergeCell ref="C1004:H1004"/>
    <mergeCell ref="A1015:B1022"/>
    <mergeCell ref="C1015:H1015"/>
    <mergeCell ref="C1018:H1018"/>
    <mergeCell ref="C1019:H1019"/>
    <mergeCell ref="C1020:H1020"/>
    <mergeCell ref="C1021:H1021"/>
    <mergeCell ref="C666:H666"/>
    <mergeCell ref="C668:H668"/>
    <mergeCell ref="C669:H669"/>
    <mergeCell ref="C658:H658"/>
    <mergeCell ref="C741:H741"/>
    <mergeCell ref="C740:H740"/>
    <mergeCell ref="A842:B848"/>
    <mergeCell ref="C879:H879"/>
    <mergeCell ref="C657:H657"/>
    <mergeCell ref="C659:H659"/>
    <mergeCell ref="C667:H667"/>
    <mergeCell ref="C670:H670"/>
    <mergeCell ref="A708:B712"/>
    <mergeCell ref="A713:B727"/>
    <mergeCell ref="C695:H695"/>
    <mergeCell ref="C700:H700"/>
    <mergeCell ref="C721:H721"/>
    <mergeCell ref="C720:H720"/>
    <mergeCell ref="C719:H719"/>
    <mergeCell ref="C726:H726"/>
    <mergeCell ref="C718:H718"/>
    <mergeCell ref="C716:H716"/>
    <mergeCell ref="C717:H717"/>
    <mergeCell ref="C722:H722"/>
    <mergeCell ref="A988:B988"/>
    <mergeCell ref="A948:B951"/>
    <mergeCell ref="A956:B959"/>
    <mergeCell ref="C956:H956"/>
    <mergeCell ref="A952:B955"/>
    <mergeCell ref="C952:H952"/>
    <mergeCell ref="C955:H955"/>
    <mergeCell ref="C984:H984"/>
    <mergeCell ref="C987:H987"/>
    <mergeCell ref="C963:H963"/>
    <mergeCell ref="C964:H964"/>
    <mergeCell ref="C965:H965"/>
    <mergeCell ref="C948:H948"/>
    <mergeCell ref="C951:H951"/>
    <mergeCell ref="C972:H972"/>
    <mergeCell ref="C973:H973"/>
    <mergeCell ref="C974:H974"/>
    <mergeCell ref="C975:H975"/>
    <mergeCell ref="C976:H976"/>
    <mergeCell ref="C959:H959"/>
    <mergeCell ref="A984:B987"/>
    <mergeCell ref="A617:B620"/>
    <mergeCell ref="C617:H617"/>
    <mergeCell ref="C621:H621"/>
    <mergeCell ref="A621:B624"/>
    <mergeCell ref="C624:H624"/>
    <mergeCell ref="A625:B625"/>
    <mergeCell ref="A626:B629"/>
    <mergeCell ref="A642:B645"/>
    <mergeCell ref="A630:B633"/>
    <mergeCell ref="A634:B637"/>
    <mergeCell ref="C625:H625"/>
    <mergeCell ref="C629:H629"/>
    <mergeCell ref="C630:H630"/>
    <mergeCell ref="C633:H633"/>
    <mergeCell ref="C645:H645"/>
    <mergeCell ref="C641:H641"/>
    <mergeCell ref="A646:B649"/>
    <mergeCell ref="C649:H649"/>
    <mergeCell ref="A650:B650"/>
    <mergeCell ref="C626:H626"/>
    <mergeCell ref="C660:H660"/>
    <mergeCell ref="C634:H634"/>
    <mergeCell ref="C642:H642"/>
    <mergeCell ref="C584:H584"/>
    <mergeCell ref="C585:H585"/>
    <mergeCell ref="C586:H586"/>
    <mergeCell ref="C587:H587"/>
    <mergeCell ref="C588:H588"/>
    <mergeCell ref="C589:H589"/>
    <mergeCell ref="C590:H590"/>
    <mergeCell ref="C591:H591"/>
    <mergeCell ref="C637:H637"/>
    <mergeCell ref="C602:H602"/>
    <mergeCell ref="C601:H601"/>
    <mergeCell ref="C600:H600"/>
    <mergeCell ref="C599:H599"/>
    <mergeCell ref="C598:H598"/>
    <mergeCell ref="C594:H594"/>
    <mergeCell ref="C606:H606"/>
    <mergeCell ref="C605:H605"/>
    <mergeCell ref="C604:H604"/>
    <mergeCell ref="C597:H597"/>
    <mergeCell ref="C608:H608"/>
    <mergeCell ref="C611:H611"/>
    <mergeCell ref="C620:H620"/>
    <mergeCell ref="C613:H613"/>
    <mergeCell ref="C612:H612"/>
    <mergeCell ref="C575:H575"/>
    <mergeCell ref="C576:H576"/>
    <mergeCell ref="C577:H577"/>
    <mergeCell ref="C578:H578"/>
    <mergeCell ref="C579:H579"/>
    <mergeCell ref="C580:H580"/>
    <mergeCell ref="C581:H581"/>
    <mergeCell ref="C582:H582"/>
    <mergeCell ref="C583:H583"/>
    <mergeCell ref="C603:H603"/>
    <mergeCell ref="C592:H592"/>
    <mergeCell ref="C405:H405"/>
    <mergeCell ref="C406:H406"/>
    <mergeCell ref="C401:H401"/>
    <mergeCell ref="C408:H408"/>
    <mergeCell ref="C411:H411"/>
    <mergeCell ref="C426:H426"/>
    <mergeCell ref="A390:B390"/>
    <mergeCell ref="C390:H390"/>
    <mergeCell ref="A419:B419"/>
    <mergeCell ref="C424:H424"/>
    <mergeCell ref="C327:H327"/>
    <mergeCell ref="A329:B329"/>
    <mergeCell ref="C329:H329"/>
    <mergeCell ref="A330:B333"/>
    <mergeCell ref="C330:H330"/>
    <mergeCell ref="C333:H333"/>
    <mergeCell ref="A334:B337"/>
    <mergeCell ref="C334:H334"/>
    <mergeCell ref="C337:H337"/>
    <mergeCell ref="A324:B327"/>
    <mergeCell ref="C324:H324"/>
    <mergeCell ref="A328:B328"/>
    <mergeCell ref="C328:H328"/>
    <mergeCell ref="A300:B305"/>
    <mergeCell ref="C300:H300"/>
    <mergeCell ref="C303:H303"/>
    <mergeCell ref="C304:H304"/>
    <mergeCell ref="A306:B306"/>
    <mergeCell ref="C306:H306"/>
    <mergeCell ref="A307:B307"/>
    <mergeCell ref="C307:H307"/>
    <mergeCell ref="A308:B311"/>
    <mergeCell ref="C308:H308"/>
    <mergeCell ref="C311:H311"/>
    <mergeCell ref="C312:H312"/>
    <mergeCell ref="A312:B315"/>
    <mergeCell ref="C315:H315"/>
    <mergeCell ref="A316:B319"/>
    <mergeCell ref="C316:H316"/>
    <mergeCell ref="C319:H319"/>
    <mergeCell ref="A320:B323"/>
    <mergeCell ref="C320:H320"/>
    <mergeCell ref="C323:H323"/>
    <mergeCell ref="C26:D26"/>
    <mergeCell ref="A101:B108"/>
    <mergeCell ref="C399:H399"/>
    <mergeCell ref="C915:H915"/>
    <mergeCell ref="C918:H918"/>
    <mergeCell ref="C257:H257"/>
    <mergeCell ref="A389:B389"/>
    <mergeCell ref="C389:H389"/>
    <mergeCell ref="A433:B436"/>
    <mergeCell ref="C433:H433"/>
    <mergeCell ref="A437:B440"/>
    <mergeCell ref="C437:H437"/>
    <mergeCell ref="A391:B412"/>
    <mergeCell ref="C391:H391"/>
    <mergeCell ref="A362:B366"/>
    <mergeCell ref="A367:B372"/>
    <mergeCell ref="C370:H370"/>
    <mergeCell ref="C371:H371"/>
    <mergeCell ref="A373:B377"/>
    <mergeCell ref="C373:H373"/>
    <mergeCell ref="C376:H376"/>
    <mergeCell ref="C407:H407"/>
    <mergeCell ref="C42:H42"/>
    <mergeCell ref="C43:H43"/>
    <mergeCell ref="C44:H44"/>
    <mergeCell ref="C45:H45"/>
    <mergeCell ref="C46:H46"/>
    <mergeCell ref="C47:H47"/>
    <mergeCell ref="C48:H48"/>
    <mergeCell ref="C54:H54"/>
    <mergeCell ref="A1:H5"/>
    <mergeCell ref="A7:H7"/>
    <mergeCell ref="A8:D8"/>
    <mergeCell ref="A10:F10"/>
    <mergeCell ref="A9:F9"/>
    <mergeCell ref="C18:D18"/>
    <mergeCell ref="A14:B18"/>
    <mergeCell ref="A19:B22"/>
    <mergeCell ref="C19:H19"/>
    <mergeCell ref="A23:B26"/>
    <mergeCell ref="C23:H23"/>
    <mergeCell ref="A12:B12"/>
    <mergeCell ref="C12:H12"/>
    <mergeCell ref="A13:B13"/>
    <mergeCell ref="C13:H13"/>
    <mergeCell ref="C14:H15"/>
    <mergeCell ref="A32:B55"/>
    <mergeCell ref="C32:H32"/>
    <mergeCell ref="A287:B292"/>
    <mergeCell ref="A56:B62"/>
    <mergeCell ref="C56:H56"/>
    <mergeCell ref="A63:B83"/>
    <mergeCell ref="C63:H63"/>
    <mergeCell ref="A31:B31"/>
    <mergeCell ref="C31:H31"/>
    <mergeCell ref="C71:H71"/>
    <mergeCell ref="C35:H35"/>
    <mergeCell ref="C36:H36"/>
    <mergeCell ref="C37:H37"/>
    <mergeCell ref="C38:H38"/>
    <mergeCell ref="C39:H39"/>
    <mergeCell ref="C59:H59"/>
    <mergeCell ref="C60:H60"/>
    <mergeCell ref="C61:H61"/>
    <mergeCell ref="C49:H49"/>
    <mergeCell ref="C50:H50"/>
    <mergeCell ref="C51:H51"/>
    <mergeCell ref="C52:H52"/>
    <mergeCell ref="C53:H53"/>
    <mergeCell ref="C40:H40"/>
    <mergeCell ref="C41:H41"/>
    <mergeCell ref="C68:H68"/>
    <mergeCell ref="C166:H166"/>
    <mergeCell ref="C168:H168"/>
    <mergeCell ref="A168:B178"/>
    <mergeCell ref="C171:H171"/>
    <mergeCell ref="C172:H172"/>
    <mergeCell ref="C173:H173"/>
    <mergeCell ref="C419:H419"/>
    <mergeCell ref="A418:B418"/>
    <mergeCell ref="C174:H174"/>
    <mergeCell ref="C175:H175"/>
    <mergeCell ref="C398:H398"/>
    <mergeCell ref="C397:H397"/>
    <mergeCell ref="C396:H396"/>
    <mergeCell ref="C394:H394"/>
    <mergeCell ref="C395:H395"/>
    <mergeCell ref="C403:H403"/>
    <mergeCell ref="C410:H410"/>
    <mergeCell ref="C409:H409"/>
    <mergeCell ref="C418:H418"/>
    <mergeCell ref="A285:B285"/>
    <mergeCell ref="C285:H285"/>
    <mergeCell ref="A286:B286"/>
    <mergeCell ref="C176:H176"/>
    <mergeCell ref="C179:H179"/>
    <mergeCell ref="C204:H204"/>
    <mergeCell ref="C530:H530"/>
    <mergeCell ref="C420:H420"/>
    <mergeCell ref="A420:B432"/>
    <mergeCell ref="C287:H287"/>
    <mergeCell ref="C293:H293"/>
    <mergeCell ref="C291:H291"/>
    <mergeCell ref="C290:H290"/>
    <mergeCell ref="A293:B299"/>
    <mergeCell ref="C296:H296"/>
    <mergeCell ref="C297:H297"/>
    <mergeCell ref="C298:H298"/>
    <mergeCell ref="C528:H528"/>
    <mergeCell ref="C430:H430"/>
    <mergeCell ref="C429:H429"/>
    <mergeCell ref="C431:H431"/>
    <mergeCell ref="C432:H432"/>
    <mergeCell ref="C402:H402"/>
    <mergeCell ref="A523:B523"/>
    <mergeCell ref="A525:B529"/>
    <mergeCell ref="A524:B524"/>
    <mergeCell ref="C524:H524"/>
    <mergeCell ref="A213:B220"/>
    <mergeCell ref="C286:H286"/>
    <mergeCell ref="A571:B593"/>
    <mergeCell ref="C574:H574"/>
    <mergeCell ref="C615:H615"/>
    <mergeCell ref="C614:H614"/>
    <mergeCell ref="A608:B616"/>
    <mergeCell ref="C552:H552"/>
    <mergeCell ref="C553:H553"/>
    <mergeCell ref="C543:H543"/>
    <mergeCell ref="C571:H571"/>
    <mergeCell ref="C551:H551"/>
    <mergeCell ref="C548:H548"/>
    <mergeCell ref="C554:H554"/>
    <mergeCell ref="C557:H557"/>
    <mergeCell ref="C558:H558"/>
    <mergeCell ref="C570:H570"/>
    <mergeCell ref="A548:B560"/>
    <mergeCell ref="A570:B570"/>
    <mergeCell ref="A594:B607"/>
    <mergeCell ref="C566:H566"/>
    <mergeCell ref="C564:H564"/>
    <mergeCell ref="A561:B569"/>
    <mergeCell ref="C561:H561"/>
    <mergeCell ref="C568:H568"/>
    <mergeCell ref="C556:H556"/>
    <mergeCell ref="C650:H650"/>
    <mergeCell ref="A651:B684"/>
    <mergeCell ref="C651:H651"/>
    <mergeCell ref="C690:H690"/>
    <mergeCell ref="C685:H685"/>
    <mergeCell ref="C698:H698"/>
    <mergeCell ref="C689:H689"/>
    <mergeCell ref="C661:H661"/>
    <mergeCell ref="C662:H662"/>
    <mergeCell ref="C663:H663"/>
    <mergeCell ref="C664:H664"/>
    <mergeCell ref="C665:H665"/>
    <mergeCell ref="C676:H676"/>
    <mergeCell ref="C677:H677"/>
    <mergeCell ref="C678:H678"/>
    <mergeCell ref="C680:H680"/>
    <mergeCell ref="C654:H654"/>
    <mergeCell ref="C655:H655"/>
    <mergeCell ref="C656:H656"/>
    <mergeCell ref="C673:H673"/>
    <mergeCell ref="C674:H674"/>
    <mergeCell ref="C675:H675"/>
    <mergeCell ref="C672:H672"/>
    <mergeCell ref="C671:H671"/>
    <mergeCell ref="A838:B841"/>
    <mergeCell ref="C838:H838"/>
    <mergeCell ref="C841:H841"/>
    <mergeCell ref="C832:H832"/>
    <mergeCell ref="C836:H836"/>
    <mergeCell ref="C835:H835"/>
    <mergeCell ref="A832:B837"/>
    <mergeCell ref="C815:H815"/>
    <mergeCell ref="C810:H810"/>
    <mergeCell ref="A812:B817"/>
    <mergeCell ref="C812:H812"/>
    <mergeCell ref="C868:H868"/>
    <mergeCell ref="A872:B875"/>
    <mergeCell ref="C872:H872"/>
    <mergeCell ref="A860:B863"/>
    <mergeCell ref="C860:H860"/>
    <mergeCell ref="A864:B867"/>
    <mergeCell ref="C864:H864"/>
    <mergeCell ref="C867:H867"/>
    <mergeCell ref="A849:B854"/>
    <mergeCell ref="A1047:H1058"/>
    <mergeCell ref="C427:H427"/>
    <mergeCell ref="C436:H436"/>
    <mergeCell ref="C736:H736"/>
    <mergeCell ref="C737:H737"/>
    <mergeCell ref="C733:H733"/>
    <mergeCell ref="C1013:H1013"/>
    <mergeCell ref="C929:H929"/>
    <mergeCell ref="C928:H928"/>
    <mergeCell ref="C1000:H1000"/>
    <mergeCell ref="C994:H994"/>
    <mergeCell ref="C1008:H1008"/>
    <mergeCell ref="C1007:H1007"/>
    <mergeCell ref="C1009:H1009"/>
    <mergeCell ref="C922:H922"/>
    <mergeCell ref="C989:H989"/>
    <mergeCell ref="C988:H988"/>
    <mergeCell ref="C875:H875"/>
    <mergeCell ref="C913:H913"/>
    <mergeCell ref="C887:H887"/>
    <mergeCell ref="A876:B879"/>
    <mergeCell ref="C876:H876"/>
    <mergeCell ref="C767:H767"/>
    <mergeCell ref="C775:H775"/>
    <mergeCell ref="C197:H197"/>
    <mergeCell ref="C198:H198"/>
    <mergeCell ref="C159:H159"/>
    <mergeCell ref="C846:H846"/>
    <mergeCell ref="C782:H782"/>
    <mergeCell ref="C213:H213"/>
    <mergeCell ref="C216:H216"/>
    <mergeCell ref="C849:H849"/>
    <mergeCell ref="C778:H778"/>
    <mergeCell ref="C779:H779"/>
    <mergeCell ref="C701:H701"/>
    <mergeCell ref="C704:H704"/>
    <mergeCell ref="C705:H705"/>
    <mergeCell ref="C747:H747"/>
    <mergeCell ref="C748:H748"/>
    <mergeCell ref="C708:H708"/>
    <mergeCell ref="C712:H712"/>
    <mergeCell ref="C713:H713"/>
    <mergeCell ref="C728:H728"/>
    <mergeCell ref="C725:H725"/>
    <mergeCell ref="C724:H724"/>
    <mergeCell ref="C723:H723"/>
    <mergeCell ref="C776:H776"/>
    <mergeCell ref="C777:H777"/>
    <mergeCell ref="C70:H70"/>
    <mergeCell ref="C66:H66"/>
    <mergeCell ref="C67:H67"/>
    <mergeCell ref="C72:H72"/>
    <mergeCell ref="C73:H73"/>
    <mergeCell ref="C74:H74"/>
    <mergeCell ref="C75:H75"/>
    <mergeCell ref="C121:H121"/>
    <mergeCell ref="C104:H104"/>
    <mergeCell ref="C106:H106"/>
    <mergeCell ref="C107:H107"/>
    <mergeCell ref="C112:H112"/>
    <mergeCell ref="C109:H109"/>
    <mergeCell ref="C116:H116"/>
    <mergeCell ref="C120:H120"/>
    <mergeCell ref="C101:H101"/>
    <mergeCell ref="C69:H69"/>
    <mergeCell ref="A84:B100"/>
    <mergeCell ref="C90:H90"/>
    <mergeCell ref="C91:H91"/>
    <mergeCell ref="C92:H92"/>
    <mergeCell ref="C76:H76"/>
    <mergeCell ref="C77:H77"/>
    <mergeCell ref="C78:H78"/>
    <mergeCell ref="C79:H79"/>
    <mergeCell ref="C80:H80"/>
    <mergeCell ref="C81:H81"/>
    <mergeCell ref="C87:H87"/>
    <mergeCell ref="C88:H88"/>
    <mergeCell ref="C89:H89"/>
    <mergeCell ref="C84:H84"/>
    <mergeCell ref="C82:H82"/>
    <mergeCell ref="C93:H93"/>
    <mergeCell ref="C94:H94"/>
    <mergeCell ref="C95:H95"/>
    <mergeCell ref="C96:H96"/>
    <mergeCell ref="C97:H97"/>
    <mergeCell ref="C98:H98"/>
    <mergeCell ref="C99:H99"/>
    <mergeCell ref="C218:H218"/>
    <mergeCell ref="C219:H219"/>
    <mergeCell ref="C105:H105"/>
    <mergeCell ref="C117:H117"/>
    <mergeCell ref="A113:B116"/>
    <mergeCell ref="C113:H113"/>
    <mergeCell ref="A117:B120"/>
    <mergeCell ref="A121:B135"/>
    <mergeCell ref="C125:H125"/>
    <mergeCell ref="A109:B112"/>
    <mergeCell ref="C132:H132"/>
    <mergeCell ref="C131:H131"/>
    <mergeCell ref="C127:H127"/>
    <mergeCell ref="A159:B167"/>
    <mergeCell ref="C162:H162"/>
    <mergeCell ref="C163:H163"/>
    <mergeCell ref="C164:H164"/>
    <mergeCell ref="C165:H165"/>
    <mergeCell ref="A179:B189"/>
    <mergeCell ref="C190:H190"/>
    <mergeCell ref="C124:H124"/>
    <mergeCell ref="C126:H126"/>
    <mergeCell ref="C128:H128"/>
    <mergeCell ref="C205:H205"/>
    <mergeCell ref="C129:H129"/>
    <mergeCell ref="C130:H130"/>
    <mergeCell ref="A221:B224"/>
    <mergeCell ref="C224:H224"/>
    <mergeCell ref="A200:B212"/>
    <mergeCell ref="C200:H200"/>
    <mergeCell ref="C182:H182"/>
    <mergeCell ref="C183:H183"/>
    <mergeCell ref="C184:H184"/>
    <mergeCell ref="C185:H185"/>
    <mergeCell ref="C186:H186"/>
    <mergeCell ref="C187:H187"/>
    <mergeCell ref="C188:H188"/>
    <mergeCell ref="A190:B199"/>
    <mergeCell ref="C193:H193"/>
    <mergeCell ref="C194:H194"/>
    <mergeCell ref="C195:H195"/>
    <mergeCell ref="C196:H196"/>
    <mergeCell ref="C203:H203"/>
    <mergeCell ref="C206:H206"/>
    <mergeCell ref="C207:H207"/>
    <mergeCell ref="C208:H208"/>
    <mergeCell ref="C210:H210"/>
    <mergeCell ref="C211:H211"/>
    <mergeCell ref="C209:H209"/>
    <mergeCell ref="A236:B249"/>
    <mergeCell ref="C236:H236"/>
    <mergeCell ref="C239:H239"/>
    <mergeCell ref="C240:H240"/>
    <mergeCell ref="C242:H242"/>
    <mergeCell ref="C243:H243"/>
    <mergeCell ref="C244:H244"/>
    <mergeCell ref="C245:H245"/>
    <mergeCell ref="C246:H246"/>
    <mergeCell ref="C241:H241"/>
    <mergeCell ref="C247:H247"/>
    <mergeCell ref="C248:H248"/>
    <mergeCell ref="C221:H221"/>
    <mergeCell ref="C225:H225"/>
    <mergeCell ref="A225:B235"/>
    <mergeCell ref="C228:H228"/>
    <mergeCell ref="C229:H229"/>
    <mergeCell ref="C230:H230"/>
    <mergeCell ref="C231:H231"/>
    <mergeCell ref="C232:H232"/>
    <mergeCell ref="C233:H233"/>
    <mergeCell ref="C234:H234"/>
    <mergeCell ref="C217:H217"/>
    <mergeCell ref="C275:H275"/>
    <mergeCell ref="C283:H283"/>
    <mergeCell ref="C282:H282"/>
    <mergeCell ref="C281:H281"/>
    <mergeCell ref="C280:H280"/>
    <mergeCell ref="C279:H279"/>
    <mergeCell ref="C278:H278"/>
    <mergeCell ref="A275:B284"/>
    <mergeCell ref="A254:B257"/>
    <mergeCell ref="A258:B261"/>
    <mergeCell ref="C258:H258"/>
    <mergeCell ref="C261:H261"/>
    <mergeCell ref="A262:B270"/>
    <mergeCell ref="C262:H262"/>
    <mergeCell ref="C265:H265"/>
    <mergeCell ref="C266:H266"/>
    <mergeCell ref="C267:H267"/>
    <mergeCell ref="C268:H268"/>
    <mergeCell ref="C269:H269"/>
    <mergeCell ref="A271:B274"/>
    <mergeCell ref="C271:H271"/>
    <mergeCell ref="C274:H274"/>
    <mergeCell ref="C254:H254"/>
    <mergeCell ref="A346:B346"/>
    <mergeCell ref="C346:H346"/>
    <mergeCell ref="C357:H357"/>
    <mergeCell ref="C360:H360"/>
    <mergeCell ref="C352:H352"/>
    <mergeCell ref="C362:H362"/>
    <mergeCell ref="C365:H365"/>
    <mergeCell ref="A338:B341"/>
    <mergeCell ref="C338:H338"/>
    <mergeCell ref="C341:H341"/>
    <mergeCell ref="C342:H342"/>
    <mergeCell ref="C345:H345"/>
    <mergeCell ref="A342:B345"/>
    <mergeCell ref="A504:B508"/>
    <mergeCell ref="C367:H367"/>
    <mergeCell ref="A357:B361"/>
    <mergeCell ref="A347:B351"/>
    <mergeCell ref="C347:H347"/>
    <mergeCell ref="A352:B356"/>
    <mergeCell ref="C355:H355"/>
    <mergeCell ref="C350:H350"/>
    <mergeCell ref="A413:B417"/>
    <mergeCell ref="C413:H413"/>
    <mergeCell ref="A470:B473"/>
    <mergeCell ref="C470:H470"/>
    <mergeCell ref="A378:B378"/>
    <mergeCell ref="C378:H378"/>
    <mergeCell ref="A379:B383"/>
    <mergeCell ref="C379:H379"/>
    <mergeCell ref="C382:H382"/>
    <mergeCell ref="C457:H457"/>
    <mergeCell ref="C456:H456"/>
    <mergeCell ref="C423:H423"/>
    <mergeCell ref="C473:H473"/>
    <mergeCell ref="A451:B459"/>
    <mergeCell ref="C416:H416"/>
    <mergeCell ref="C404:H404"/>
    <mergeCell ref="A474:B474"/>
    <mergeCell ref="C474:H474"/>
    <mergeCell ref="C479:H479"/>
    <mergeCell ref="C478:H478"/>
    <mergeCell ref="C425:H425"/>
    <mergeCell ref="A485:B491"/>
    <mergeCell ref="A519:B522"/>
    <mergeCell ref="C522:H522"/>
    <mergeCell ref="C490:H490"/>
    <mergeCell ref="A509:B513"/>
    <mergeCell ref="C509:H509"/>
    <mergeCell ref="C513:H513"/>
    <mergeCell ref="C512:H512"/>
    <mergeCell ref="C485:H485"/>
    <mergeCell ref="C489:H489"/>
    <mergeCell ref="A475:B480"/>
    <mergeCell ref="C475:H475"/>
    <mergeCell ref="A446:B449"/>
    <mergeCell ref="C446:H446"/>
    <mergeCell ref="C449:H449"/>
    <mergeCell ref="C455:H455"/>
    <mergeCell ref="C454:H454"/>
    <mergeCell ref="C463:H463"/>
    <mergeCell ref="C428:H428"/>
    <mergeCell ref="C459:H459"/>
    <mergeCell ref="C458:H458"/>
    <mergeCell ref="C450:H450"/>
    <mergeCell ref="C440:H440"/>
    <mergeCell ref="A441:B441"/>
    <mergeCell ref="C441:H441"/>
    <mergeCell ref="A465:B465"/>
    <mergeCell ref="C465:H465"/>
    <mergeCell ref="A450:B450"/>
    <mergeCell ref="C523:H523"/>
    <mergeCell ref="C534:H534"/>
    <mergeCell ref="C488:H488"/>
    <mergeCell ref="A518:B518"/>
    <mergeCell ref="C518:H518"/>
    <mergeCell ref="C519:H519"/>
    <mergeCell ref="A530:B533"/>
    <mergeCell ref="C533:H533"/>
    <mergeCell ref="A534:B547"/>
    <mergeCell ref="C525:H525"/>
    <mergeCell ref="C529:H529"/>
    <mergeCell ref="C504:H504"/>
    <mergeCell ref="C507:H507"/>
    <mergeCell ref="C546:H546"/>
    <mergeCell ref="C540:H540"/>
    <mergeCell ref="C539:H539"/>
    <mergeCell ref="C538:H538"/>
    <mergeCell ref="C537:H537"/>
    <mergeCell ref="C542:H542"/>
    <mergeCell ref="C541:H541"/>
    <mergeCell ref="C544:H544"/>
    <mergeCell ref="C545:H545"/>
    <mergeCell ref="A498:B503"/>
    <mergeCell ref="C502:H502"/>
    <mergeCell ref="C565:H565"/>
    <mergeCell ref="C567:H567"/>
    <mergeCell ref="C555:H555"/>
    <mergeCell ref="A442:B445"/>
    <mergeCell ref="C800:H800"/>
    <mergeCell ref="C788:H788"/>
    <mergeCell ref="A733:B736"/>
    <mergeCell ref="C679:H679"/>
    <mergeCell ref="C688:H688"/>
    <mergeCell ref="C691:H691"/>
    <mergeCell ref="C692:H692"/>
    <mergeCell ref="C693:H693"/>
    <mergeCell ref="C694:H694"/>
    <mergeCell ref="C696:H696"/>
    <mergeCell ref="C697:H697"/>
    <mergeCell ref="C699:H699"/>
    <mergeCell ref="C702:H702"/>
    <mergeCell ref="C703:H703"/>
    <mergeCell ref="C706:H706"/>
    <mergeCell ref="A685:B707"/>
    <mergeCell ref="C681:H681"/>
    <mergeCell ref="C682:H682"/>
    <mergeCell ref="C683:H683"/>
    <mergeCell ref="C711:H711"/>
    <mergeCell ref="A728:B732"/>
    <mergeCell ref="C732:H732"/>
    <mergeCell ref="C731:H731"/>
    <mergeCell ref="C774:H774"/>
    <mergeCell ref="A782:B787"/>
    <mergeCell ref="A788:B799"/>
    <mergeCell ref="C786:H786"/>
    <mergeCell ref="C785:H785"/>
    <mergeCell ref="A744:B749"/>
    <mergeCell ref="A750:B763"/>
    <mergeCell ref="C762:H762"/>
    <mergeCell ref="C760:H760"/>
    <mergeCell ref="C759:H759"/>
    <mergeCell ref="C756:H756"/>
    <mergeCell ref="C754:H754"/>
    <mergeCell ref="C753:H753"/>
    <mergeCell ref="C755:H755"/>
    <mergeCell ref="C758:H758"/>
    <mergeCell ref="C761:H761"/>
    <mergeCell ref="C750:H750"/>
    <mergeCell ref="C757:H757"/>
    <mergeCell ref="A764:B769"/>
    <mergeCell ref="C764:H764"/>
    <mergeCell ref="C768:H768"/>
    <mergeCell ref="A770:B770"/>
    <mergeCell ref="C770:H770"/>
    <mergeCell ref="A771:B781"/>
    <mergeCell ref="C771:H771"/>
    <mergeCell ref="C792:H792"/>
    <mergeCell ref="C793:H793"/>
    <mergeCell ref="C791:H791"/>
    <mergeCell ref="C828:H828"/>
    <mergeCell ref="C831:H831"/>
    <mergeCell ref="C827:H827"/>
    <mergeCell ref="C806:H806"/>
    <mergeCell ref="A818:B823"/>
    <mergeCell ref="A828:B831"/>
    <mergeCell ref="A800:B804"/>
    <mergeCell ref="C818:H818"/>
    <mergeCell ref="C822:H822"/>
    <mergeCell ref="C821:H821"/>
    <mergeCell ref="A824:B827"/>
    <mergeCell ref="C798:H798"/>
    <mergeCell ref="C816:H816"/>
    <mergeCell ref="C780:H780"/>
    <mergeCell ref="C794:H794"/>
    <mergeCell ref="C795:H795"/>
    <mergeCell ref="C796:H796"/>
    <mergeCell ref="A903:B906"/>
    <mergeCell ref="C906:H906"/>
    <mergeCell ref="C907:H907"/>
    <mergeCell ref="C912:H912"/>
    <mergeCell ref="C911:H911"/>
    <mergeCell ref="C910:H910"/>
    <mergeCell ref="C903:H903"/>
    <mergeCell ref="A907:B914"/>
    <mergeCell ref="C891:H891"/>
    <mergeCell ref="C892:H892"/>
    <mergeCell ref="A888:B891"/>
    <mergeCell ref="C888:H888"/>
    <mergeCell ref="A880:B883"/>
    <mergeCell ref="C880:H880"/>
    <mergeCell ref="C883:H883"/>
    <mergeCell ref="A884:B887"/>
    <mergeCell ref="C884:H884"/>
    <mergeCell ref="A892:B898"/>
    <mergeCell ref="C899:H899"/>
    <mergeCell ref="C896:H896"/>
    <mergeCell ref="C895:H895"/>
    <mergeCell ref="A899:B902"/>
    <mergeCell ref="C902:H902"/>
    <mergeCell ref="A1042:B1045"/>
    <mergeCell ref="C1042:H1042"/>
    <mergeCell ref="C1045:H1045"/>
    <mergeCell ref="A250:B253"/>
    <mergeCell ref="C250:H250"/>
    <mergeCell ref="C253:H253"/>
    <mergeCell ref="A27:B30"/>
    <mergeCell ref="C27:H27"/>
    <mergeCell ref="C30:D30"/>
    <mergeCell ref="A919:B919"/>
    <mergeCell ref="C919:H919"/>
    <mergeCell ref="A920:B920"/>
    <mergeCell ref="C920:H920"/>
    <mergeCell ref="C803:H803"/>
    <mergeCell ref="A492:B492"/>
    <mergeCell ref="C492:H492"/>
    <mergeCell ref="A493:B497"/>
    <mergeCell ref="C493:H493"/>
    <mergeCell ref="C496:H496"/>
    <mergeCell ref="C498:H498"/>
    <mergeCell ref="C501:H501"/>
    <mergeCell ref="C503:H503"/>
    <mergeCell ref="A737:B743"/>
    <mergeCell ref="C744:H744"/>
    <mergeCell ref="C1038:H1038"/>
    <mergeCell ref="A1038:B1041"/>
    <mergeCell ref="C1041:H1041"/>
    <mergeCell ref="C742:H742"/>
    <mergeCell ref="A638:B641"/>
    <mergeCell ref="C638:H638"/>
    <mergeCell ref="C1003:H1003"/>
    <mergeCell ref="C1011:H1011"/>
    <mergeCell ref="C1010:H1010"/>
    <mergeCell ref="C1012:H1012"/>
    <mergeCell ref="A996:B999"/>
    <mergeCell ref="C996:H996"/>
    <mergeCell ref="C999:H999"/>
    <mergeCell ref="A936:B939"/>
    <mergeCell ref="C936:H936"/>
    <mergeCell ref="C939:H939"/>
    <mergeCell ref="C966:H966"/>
    <mergeCell ref="C967:H967"/>
    <mergeCell ref="C845:H845"/>
    <mergeCell ref="A805:B805"/>
    <mergeCell ref="C805:H805"/>
    <mergeCell ref="A806:B811"/>
    <mergeCell ref="C809:H809"/>
    <mergeCell ref="C968:H968"/>
    <mergeCell ref="A1034:B1037"/>
    <mergeCell ref="C1034:H1034"/>
    <mergeCell ref="C1037:H1037"/>
    <mergeCell ref="C969:H969"/>
    <mergeCell ref="C970:H970"/>
    <mergeCell ref="C971:H971"/>
    <mergeCell ref="C824:H824"/>
    <mergeCell ref="C847:H847"/>
    <mergeCell ref="A855:B859"/>
    <mergeCell ref="C858:H858"/>
    <mergeCell ref="A868:B871"/>
    <mergeCell ref="C977:H977"/>
    <mergeCell ref="A960:B979"/>
    <mergeCell ref="C960:H960"/>
    <mergeCell ref="A922:B935"/>
    <mergeCell ref="C931:H931"/>
    <mergeCell ref="C930:H930"/>
    <mergeCell ref="C927:H927"/>
    <mergeCell ref="C926:H926"/>
    <mergeCell ref="C925:H925"/>
    <mergeCell ref="C934:H934"/>
    <mergeCell ref="C933:H933"/>
    <mergeCell ref="C932:H932"/>
    <mergeCell ref="A915:B918"/>
    <mergeCell ref="C797:H797"/>
    <mergeCell ref="C842:H842"/>
    <mergeCell ref="A921:B921"/>
    <mergeCell ref="C921:H921"/>
    <mergeCell ref="D141:H141"/>
    <mergeCell ref="D138:H138"/>
    <mergeCell ref="D137:H137"/>
    <mergeCell ref="C151:H151"/>
    <mergeCell ref="D152:H152"/>
    <mergeCell ref="D153:H153"/>
    <mergeCell ref="C154:H154"/>
    <mergeCell ref="A151:B154"/>
    <mergeCell ref="C142:H142"/>
    <mergeCell ref="A142:B145"/>
    <mergeCell ref="C146:H146"/>
    <mergeCell ref="A146:B150"/>
    <mergeCell ref="C150:H150"/>
    <mergeCell ref="C149:H149"/>
    <mergeCell ref="D148:H148"/>
    <mergeCell ref="D147:H147"/>
    <mergeCell ref="C145:H145"/>
    <mergeCell ref="D144:H144"/>
    <mergeCell ref="D143:H143"/>
    <mergeCell ref="D516:H516"/>
    <mergeCell ref="C517:H517"/>
    <mergeCell ref="A514:B517"/>
    <mergeCell ref="C155:H155"/>
    <mergeCell ref="D156:H156"/>
    <mergeCell ref="D157:H157"/>
    <mergeCell ref="C158:H158"/>
    <mergeCell ref="A155:B158"/>
    <mergeCell ref="C514:H514"/>
    <mergeCell ref="D515:H515"/>
    <mergeCell ref="A384:B388"/>
    <mergeCell ref="C384:H384"/>
    <mergeCell ref="C387:H387"/>
    <mergeCell ref="C400:H400"/>
    <mergeCell ref="A481:B484"/>
    <mergeCell ref="C481:H481"/>
    <mergeCell ref="A466:B469"/>
    <mergeCell ref="C466:H466"/>
    <mergeCell ref="C469:H469"/>
    <mergeCell ref="C442:H442"/>
    <mergeCell ref="C445:H445"/>
    <mergeCell ref="C484:H484"/>
    <mergeCell ref="C451:H451"/>
    <mergeCell ref="A460:B464"/>
    <mergeCell ref="C460:H460"/>
  </mergeCells>
  <pageMargins left="0.23622047244094491" right="0.23622047244094491" top="0.31496062992125984" bottom="0.28000000000000003" header="0.31496062992125984" footer="0.06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11</vt:i4>
      </vt:variant>
    </vt:vector>
  </HeadingPairs>
  <TitlesOfParts>
    <vt:vector size="16" baseType="lpstr">
      <vt:lpstr>PLANILHA ORÇAMENTARIA</vt:lpstr>
      <vt:lpstr>CRONOGRAMA</vt:lpstr>
      <vt:lpstr>CCU </vt:lpstr>
      <vt:lpstr>COTAÇÃO</vt:lpstr>
      <vt:lpstr>MEMORIAL DE CALCULO</vt:lpstr>
      <vt:lpstr>'PLANILHA ORÇAMENTARIA'!_FiltrarBancodeDados</vt:lpstr>
      <vt:lpstr>'CCU '!Area_de_impressao</vt:lpstr>
      <vt:lpstr>COTAÇÃO!Area_de_impressao</vt:lpstr>
      <vt:lpstr>CRONOGRAMA!Area_de_impressao</vt:lpstr>
      <vt:lpstr>'MEMORIAL DE CALCULO'!Area_de_impressao</vt:lpstr>
      <vt:lpstr>'PLANILHA ORÇAMENTARIA'!Area_de_impressao</vt:lpstr>
      <vt:lpstr>'CCU '!Titulos_de_impressao</vt:lpstr>
      <vt:lpstr>COTAÇÃO!Titulos_de_impressao</vt:lpstr>
      <vt:lpstr>CRONOGRAMA!Titulos_de_impressao</vt:lpstr>
      <vt:lpstr>'MEMORIAL DE CALCULO'!Titulos_de_impressao</vt:lpstr>
      <vt:lpstr>'PLANILHA ORÇAMENTARIA'!Titulos_de_impressao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27421740104</dc:creator>
  <dc:description/>
  <cp:lastModifiedBy>Ana Carolina Antunes Pereira</cp:lastModifiedBy>
  <cp:revision>60</cp:revision>
  <cp:lastPrinted>2020-05-20T19:59:01Z</cp:lastPrinted>
  <dcterms:created xsi:type="dcterms:W3CDTF">2012-10-15T18:57:41Z</dcterms:created>
  <dcterms:modified xsi:type="dcterms:W3CDTF">2020-09-09T16:12:26Z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Fnde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