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W:\OBRAS EDUCAÇÃO\REFORMAS DIVERSAS\REFORMA E.M. SEBASTIÃO LAVIOLA\PLANILHA ORÇAMENTÁRIA\"/>
    </mc:Choice>
  </mc:AlternateContent>
  <xr:revisionPtr revIDLastSave="0" documentId="13_ncr:1_{A679F4AA-E532-49E7-A453-09DE39FCE686}" xr6:coauthVersionLast="45" xr6:coauthVersionMax="45" xr10:uidLastSave="{00000000-0000-0000-0000-000000000000}"/>
  <bookViews>
    <workbookView xWindow="-120" yWindow="-120" windowWidth="20730" windowHeight="11160" tabRatio="659" xr2:uid="{00000000-000D-0000-FFFF-FFFF00000000}"/>
  </bookViews>
  <sheets>
    <sheet name="PLANILHA ORÇAMENTARIA" sheetId="1" r:id="rId1"/>
    <sheet name="CRONOGRAMA" sheetId="2" r:id="rId2"/>
    <sheet name="MEMORIAL DE CALCULO" sheetId="5" r:id="rId3"/>
  </sheets>
  <externalReferences>
    <externalReference r:id="rId4"/>
  </externalReferences>
  <definedNames>
    <definedName name="_Fill" localSheetId="0">#REF!</definedName>
    <definedName name="_Fill">#REF!</definedName>
    <definedName name="_xlnm._FilterDatabase" localSheetId="0">'PLANILHA ORÇAMENTARIA'!$A$12:$J$201</definedName>
    <definedName name="_Key1" localSheetId="0">#REF!</definedName>
    <definedName name="_Key1">#REF!</definedName>
    <definedName name="_Key2" localSheetId="0">#REF!</definedName>
    <definedName name="_Key2">#REF!</definedName>
    <definedName name="_Order1">255</definedName>
    <definedName name="_Order2">255</definedName>
    <definedName name="_Sort" localSheetId="0">#REF!</definedName>
    <definedName name="_Sort">#REF!</definedName>
    <definedName name="ademir">{#N/A,#N/A,FALSE,"Cronograma";#N/A,#N/A,FALSE,"Cronogr. 2"}</definedName>
    <definedName name="_xlnm.Print_Area" localSheetId="1">CRONOGRAMA!$A$1:$H$56</definedName>
    <definedName name="_xlnm.Print_Area" localSheetId="2">'MEMORIAL DE CALCULO'!$A$1:$H$797</definedName>
    <definedName name="_xlnm.Print_Area" localSheetId="0">'PLANILHA ORÇAMENTARIA'!$A$1:$I$210</definedName>
    <definedName name="bosta">{#N/A,#N/A,FALSE,"Cronograma";#N/A,#N/A,FALSE,"Cronogr. 2"}</definedName>
    <definedName name="CA´L">{#N/A,#N/A,FALSE,"Cronograma";#N/A,#N/A,FALSE,"Cronogr. 2"}</definedName>
    <definedName name="concorrentes">{#N/A,#N/A,FALSE,"Cronograma";#N/A,#N/A,FALSE,"Cronogr. 2"}</definedName>
    <definedName name="Popular">{#N/A,#N/A,FALSE,"Cronograma";#N/A,#N/A,FALSE,"Cronogr. 2"}</definedName>
    <definedName name="rio">{#N/A,#N/A,FALSE,"Cronograma";#N/A,#N/A,FALSE,"Cronogr. 2"}</definedName>
    <definedName name="ss">{#N/A,#N/A,FALSE,"Cronograma";#N/A,#N/A,FALSE,"Cronogr. 2"}</definedName>
    <definedName name="_xlnm.Print_Titles" localSheetId="1">CRONOGRAMA!$A:$H,CRONOGRAMA!$1:$12</definedName>
    <definedName name="_xlnm.Print_Titles" localSheetId="2">'MEMORIAL DE CALCULO'!$A:$H,'MEMORIAL DE CALCULO'!$1:$12</definedName>
    <definedName name="_xlnm.Print_Titles" localSheetId="0">'PLANILHA ORÇAMENTARIA'!$A:$I,'PLANILHA ORÇAMENTARIA'!$1:$12</definedName>
    <definedName name="wrn.Cronograma.">{#N/A,#N/A,FALSE,"Cronograma";#N/A,#N/A,FALSE,"Cronogr. 2"}</definedName>
    <definedName name="wrn.GERAL.">{#N/A,#N/A,FALSE,"ET-CAPA";#N/A,#N/A,FALSE,"ET-PAG1";#N/A,#N/A,FALSE,"ET-PAG2";#N/A,#N/A,FALSE,"ET-PAG3";#N/A,#N/A,FALSE,"ET-PAG4";#N/A,#N/A,FALSE,"ET-PAG5"}</definedName>
    <definedName name="wrn.PENDENCIAS.">{#N/A,#N/A,FALSE,"GERAL";#N/A,#N/A,FALSE,"012-96";#N/A,#N/A,FALSE,"018-96";#N/A,#N/A,FALSE,"027-96";#N/A,#N/A,FALSE,"059-96";#N/A,#N/A,FALSE,"076-96";#N/A,#N/A,FALSE,"019-97";#N/A,#N/A,FALSE,"021-97";#N/A,#N/A,FALSE,"022-97";#N/A,#N/A,FALSE,"028-97"}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76" i="5" l="1"/>
  <c r="A276" i="5"/>
  <c r="D277" i="5"/>
  <c r="F86" i="1"/>
  <c r="D278" i="5" s="1"/>
  <c r="H86" i="1" l="1"/>
  <c r="I86" i="1" s="1"/>
  <c r="H108" i="1" l="1"/>
  <c r="H63" i="1" l="1"/>
  <c r="H198" i="1" l="1"/>
  <c r="H195" i="1"/>
  <c r="H194" i="1"/>
  <c r="H193" i="1"/>
  <c r="H192" i="1"/>
  <c r="H191" i="1"/>
  <c r="H190" i="1"/>
  <c r="H189" i="1"/>
  <c r="H187" i="1"/>
  <c r="H186" i="1"/>
  <c r="H185" i="1"/>
  <c r="H184" i="1"/>
  <c r="H183" i="1"/>
  <c r="H182" i="1"/>
  <c r="H181" i="1"/>
  <c r="H177" i="1"/>
  <c r="H176" i="1"/>
  <c r="H175" i="1"/>
  <c r="H174" i="1"/>
  <c r="H173" i="1"/>
  <c r="H170" i="1"/>
  <c r="H169" i="1"/>
  <c r="H168" i="1"/>
  <c r="H167" i="1"/>
  <c r="H166" i="1"/>
  <c r="H165" i="1"/>
  <c r="H164" i="1"/>
  <c r="H163" i="1"/>
  <c r="H162" i="1"/>
  <c r="H161" i="1"/>
  <c r="H160" i="1"/>
  <c r="H159" i="1"/>
  <c r="H158" i="1"/>
  <c r="H157" i="1"/>
  <c r="H156" i="1"/>
  <c r="H153" i="1"/>
  <c r="H152" i="1"/>
  <c r="H151" i="1"/>
  <c r="H150" i="1"/>
  <c r="H149" i="1"/>
  <c r="H148" i="1"/>
  <c r="H145" i="1"/>
  <c r="H144" i="1"/>
  <c r="H143" i="1"/>
  <c r="H142" i="1"/>
  <c r="H141" i="1"/>
  <c r="H140" i="1"/>
  <c r="H139" i="1"/>
  <c r="H138" i="1"/>
  <c r="H135" i="1"/>
  <c r="H134" i="1"/>
  <c r="H133" i="1"/>
  <c r="H132" i="1"/>
  <c r="H131" i="1"/>
  <c r="H130" i="1"/>
  <c r="H129" i="1"/>
  <c r="H126" i="1"/>
  <c r="H125" i="1"/>
  <c r="H124" i="1"/>
  <c r="H123" i="1"/>
  <c r="H122" i="1"/>
  <c r="H121" i="1"/>
  <c r="H120" i="1"/>
  <c r="H119" i="1"/>
  <c r="H118" i="1"/>
  <c r="H117" i="1"/>
  <c r="H116" i="1"/>
  <c r="H113" i="1"/>
  <c r="H112" i="1"/>
  <c r="H111" i="1"/>
  <c r="H110" i="1"/>
  <c r="H109" i="1"/>
  <c r="H107" i="1"/>
  <c r="H106" i="1"/>
  <c r="H105" i="1"/>
  <c r="H104" i="1"/>
  <c r="H103" i="1"/>
  <c r="H102" i="1"/>
  <c r="H101" i="1"/>
  <c r="H100" i="1"/>
  <c r="H96" i="1"/>
  <c r="H95" i="1"/>
  <c r="H94" i="1"/>
  <c r="H93" i="1"/>
  <c r="H92" i="1"/>
  <c r="H91" i="1"/>
  <c r="H90" i="1"/>
  <c r="H89" i="1"/>
  <c r="H85" i="1"/>
  <c r="H84" i="1"/>
  <c r="H83" i="1"/>
  <c r="H82" i="1"/>
  <c r="H81" i="1"/>
  <c r="H80" i="1"/>
  <c r="H79" i="1"/>
  <c r="H78" i="1"/>
  <c r="H77" i="1"/>
  <c r="H76" i="1"/>
  <c r="H75" i="1"/>
  <c r="H72" i="1"/>
  <c r="H71" i="1"/>
  <c r="H70" i="1"/>
  <c r="H69" i="1"/>
  <c r="H67" i="1"/>
  <c r="H66" i="1"/>
  <c r="H64" i="1"/>
  <c r="H61" i="1"/>
  <c r="H60" i="1"/>
  <c r="H59" i="1"/>
  <c r="H58" i="1"/>
  <c r="H57" i="1"/>
  <c r="H53" i="1"/>
  <c r="H52" i="1"/>
  <c r="H51" i="1"/>
  <c r="H47" i="1"/>
  <c r="H46" i="1"/>
  <c r="H45" i="1"/>
  <c r="H44" i="1"/>
  <c r="H43" i="1"/>
  <c r="H41" i="1"/>
  <c r="H35" i="1"/>
  <c r="H39" i="1"/>
  <c r="H34" i="1"/>
  <c r="H33" i="1"/>
  <c r="H31" i="1"/>
  <c r="H30" i="1"/>
  <c r="H29" i="1"/>
  <c r="H25" i="1"/>
  <c r="H24" i="1"/>
  <c r="H23" i="1"/>
  <c r="H22" i="1"/>
  <c r="H21" i="1"/>
  <c r="H20" i="1"/>
  <c r="H17" i="1"/>
  <c r="H16" i="1"/>
  <c r="H15" i="1"/>
  <c r="D305" i="5" l="1"/>
  <c r="D155" i="5"/>
  <c r="D114" i="5"/>
  <c r="D138" i="5"/>
  <c r="D126" i="5"/>
  <c r="D38" i="5" l="1"/>
  <c r="D34" i="5"/>
  <c r="D30" i="5"/>
  <c r="D88" i="5"/>
  <c r="D87" i="5"/>
  <c r="C86" i="5"/>
  <c r="A86" i="5"/>
  <c r="C85" i="5"/>
  <c r="A85" i="5"/>
  <c r="D83" i="5"/>
  <c r="D82" i="5"/>
  <c r="C81" i="5"/>
  <c r="A81" i="5"/>
  <c r="C80" i="5"/>
  <c r="A80" i="5"/>
  <c r="C79" i="5"/>
  <c r="A79" i="5"/>
  <c r="D77" i="5"/>
  <c r="D76" i="5"/>
  <c r="C75" i="5"/>
  <c r="A75" i="5"/>
  <c r="D73" i="5"/>
  <c r="D72" i="5"/>
  <c r="A71" i="5"/>
  <c r="D69" i="5"/>
  <c r="A67" i="5"/>
  <c r="C66" i="5"/>
  <c r="A66" i="5"/>
  <c r="D64" i="5"/>
  <c r="C62" i="5"/>
  <c r="A62" i="5"/>
  <c r="D60" i="5"/>
  <c r="C58" i="5"/>
  <c r="A58" i="5"/>
  <c r="D56" i="5"/>
  <c r="C54" i="5"/>
  <c r="A54" i="5"/>
  <c r="C53" i="5"/>
  <c r="A53" i="5"/>
  <c r="C52" i="5"/>
  <c r="A52" i="5"/>
  <c r="C48" i="5"/>
  <c r="A48" i="5"/>
  <c r="C44" i="5"/>
  <c r="A44" i="5"/>
  <c r="C40" i="5"/>
  <c r="A40" i="5"/>
  <c r="A36" i="5"/>
  <c r="F33" i="5"/>
  <c r="A32" i="5"/>
  <c r="C28" i="5"/>
  <c r="A28" i="5"/>
  <c r="C27" i="5"/>
  <c r="A27" i="5"/>
  <c r="C23" i="5"/>
  <c r="C19" i="5"/>
  <c r="C14" i="5"/>
  <c r="C13" i="5"/>
  <c r="I169" i="1" l="1"/>
  <c r="I170" i="1"/>
  <c r="I125" i="1"/>
  <c r="I124" i="1"/>
  <c r="I121" i="1"/>
  <c r="D184" i="5"/>
  <c r="D227" i="5"/>
  <c r="I58" i="1"/>
  <c r="I59" i="1"/>
  <c r="I60" i="1"/>
  <c r="I61" i="1"/>
  <c r="A395" i="5"/>
  <c r="C395" i="5"/>
  <c r="D396" i="5"/>
  <c r="D397" i="5"/>
  <c r="D519" i="5" l="1"/>
  <c r="D518" i="5"/>
  <c r="C517" i="5"/>
  <c r="A517" i="5"/>
  <c r="D523" i="5"/>
  <c r="D516" i="5"/>
  <c r="D425" i="5"/>
  <c r="D512" i="5"/>
  <c r="D511" i="5"/>
  <c r="C510" i="5"/>
  <c r="A510" i="5"/>
  <c r="D428" i="5"/>
  <c r="D427" i="5"/>
  <c r="A426" i="5"/>
  <c r="C426" i="5"/>
  <c r="D406" i="5"/>
  <c r="D405" i="5"/>
  <c r="C404" i="5"/>
  <c r="A404" i="5"/>
  <c r="I117" i="1"/>
  <c r="I187" i="1"/>
  <c r="D695" i="5"/>
  <c r="D694" i="5"/>
  <c r="C693" i="5"/>
  <c r="A693" i="5"/>
  <c r="D691" i="5"/>
  <c r="D690" i="5"/>
  <c r="C689" i="5"/>
  <c r="A689" i="5"/>
  <c r="D687" i="5"/>
  <c r="D686" i="5"/>
  <c r="C685" i="5"/>
  <c r="A685" i="5"/>
  <c r="D683" i="5"/>
  <c r="D682" i="5"/>
  <c r="C681" i="5"/>
  <c r="A681" i="5"/>
  <c r="D679" i="5"/>
  <c r="D678" i="5"/>
  <c r="C676" i="5"/>
  <c r="A676" i="5"/>
  <c r="D674" i="5"/>
  <c r="D673" i="5"/>
  <c r="C671" i="5"/>
  <c r="A671" i="5"/>
  <c r="D669" i="5"/>
  <c r="D668" i="5"/>
  <c r="C666" i="5"/>
  <c r="A666" i="5"/>
  <c r="D664" i="5"/>
  <c r="D663" i="5"/>
  <c r="C661" i="5"/>
  <c r="A661" i="5"/>
  <c r="D659" i="5"/>
  <c r="D658" i="5"/>
  <c r="C657" i="5"/>
  <c r="A657" i="5"/>
  <c r="D655" i="5"/>
  <c r="D654" i="5"/>
  <c r="C653" i="5"/>
  <c r="A653" i="5"/>
  <c r="D651" i="5"/>
  <c r="D650" i="5"/>
  <c r="C649" i="5"/>
  <c r="A649" i="5"/>
  <c r="D647" i="5"/>
  <c r="D646" i="5"/>
  <c r="C644" i="5"/>
  <c r="A644" i="5"/>
  <c r="D642" i="5"/>
  <c r="D641" i="5"/>
  <c r="C639" i="5"/>
  <c r="A639" i="5"/>
  <c r="D635" i="5"/>
  <c r="D634" i="5"/>
  <c r="C633" i="5"/>
  <c r="A633" i="5"/>
  <c r="D630" i="5"/>
  <c r="D629" i="5"/>
  <c r="C628" i="5"/>
  <c r="A628" i="5"/>
  <c r="D700" i="5"/>
  <c r="D638" i="5"/>
  <c r="D632" i="5"/>
  <c r="D339" i="5"/>
  <c r="D338" i="5"/>
  <c r="C337" i="5"/>
  <c r="A337" i="5"/>
  <c r="D331" i="5"/>
  <c r="D330" i="5"/>
  <c r="C329" i="5"/>
  <c r="A329" i="5"/>
  <c r="D344" i="5"/>
  <c r="D336" i="5"/>
  <c r="D321" i="5"/>
  <c r="D320" i="5"/>
  <c r="C319" i="5"/>
  <c r="A319" i="5"/>
  <c r="I94" i="1"/>
  <c r="I96" i="1"/>
  <c r="I95" i="1"/>
  <c r="I168" i="1"/>
  <c r="I167" i="1"/>
  <c r="I166" i="1"/>
  <c r="I165" i="1"/>
  <c r="I164" i="1"/>
  <c r="I163" i="1"/>
  <c r="I162" i="1"/>
  <c r="I161" i="1"/>
  <c r="I160" i="1"/>
  <c r="I159" i="1"/>
  <c r="I158" i="1"/>
  <c r="I157" i="1"/>
  <c r="I156" i="1"/>
  <c r="I134" i="1"/>
  <c r="I133" i="1"/>
  <c r="D501" i="5"/>
  <c r="D500" i="5"/>
  <c r="C499" i="5"/>
  <c r="A499" i="5"/>
  <c r="D475" i="5"/>
  <c r="D474" i="5"/>
  <c r="C473" i="5"/>
  <c r="A473" i="5"/>
  <c r="D471" i="5"/>
  <c r="D470" i="5"/>
  <c r="C469" i="5"/>
  <c r="A469" i="5"/>
  <c r="D448" i="5"/>
  <c r="D447" i="5"/>
  <c r="C446" i="5"/>
  <c r="A446" i="5"/>
  <c r="D444" i="5"/>
  <c r="D443" i="5"/>
  <c r="C442" i="5"/>
  <c r="A442" i="5"/>
  <c r="D440" i="5"/>
  <c r="D439" i="5"/>
  <c r="C438" i="5"/>
  <c r="A438" i="5"/>
  <c r="D432" i="5"/>
  <c r="D431" i="5"/>
  <c r="C430" i="5"/>
  <c r="A430" i="5"/>
  <c r="D509" i="5"/>
  <c r="D498" i="5"/>
  <c r="D468" i="5"/>
  <c r="D437" i="5"/>
  <c r="I126" i="1"/>
  <c r="I123" i="1"/>
  <c r="I122" i="1"/>
  <c r="I120" i="1"/>
  <c r="I119" i="1"/>
  <c r="I118" i="1"/>
  <c r="I116" i="1"/>
  <c r="D401" i="5"/>
  <c r="D400" i="5"/>
  <c r="C399" i="5"/>
  <c r="A399" i="5"/>
  <c r="D393" i="5"/>
  <c r="D392" i="5"/>
  <c r="C391" i="5"/>
  <c r="A391" i="5"/>
  <c r="D389" i="5"/>
  <c r="D388" i="5"/>
  <c r="C387" i="5"/>
  <c r="A387" i="5"/>
  <c r="D385" i="5"/>
  <c r="D384" i="5"/>
  <c r="C382" i="5"/>
  <c r="A382" i="5"/>
  <c r="C381" i="5"/>
  <c r="A381" i="5"/>
  <c r="D379" i="5"/>
  <c r="D378" i="5"/>
  <c r="C377" i="5"/>
  <c r="A377" i="5"/>
  <c r="D375" i="5"/>
  <c r="D374" i="5"/>
  <c r="C373" i="5"/>
  <c r="A373" i="5"/>
  <c r="D371" i="5"/>
  <c r="D370" i="5"/>
  <c r="C369" i="5"/>
  <c r="A369" i="5"/>
  <c r="D367" i="5"/>
  <c r="D366" i="5"/>
  <c r="C365" i="5"/>
  <c r="A365" i="5"/>
  <c r="D363" i="5"/>
  <c r="D362" i="5"/>
  <c r="C361" i="5"/>
  <c r="A361" i="5"/>
  <c r="D359" i="5"/>
  <c r="D358" i="5"/>
  <c r="C357" i="5"/>
  <c r="A357" i="5"/>
  <c r="D352" i="5"/>
  <c r="D351" i="5"/>
  <c r="C350" i="5"/>
  <c r="A350" i="5"/>
  <c r="D348" i="5"/>
  <c r="D347" i="5"/>
  <c r="C346" i="5"/>
  <c r="A346" i="5"/>
  <c r="C345" i="5"/>
  <c r="A345" i="5"/>
  <c r="D356" i="5"/>
  <c r="I113" i="1"/>
  <c r="I112" i="1"/>
  <c r="I111" i="1"/>
  <c r="I110" i="1"/>
  <c r="I109" i="1"/>
  <c r="I107" i="1"/>
  <c r="I106" i="1"/>
  <c r="I105" i="1"/>
  <c r="I104" i="1"/>
  <c r="I103" i="1"/>
  <c r="I102" i="1"/>
  <c r="I101" i="1"/>
  <c r="I100" i="1"/>
  <c r="D312" i="5"/>
  <c r="D311" i="5"/>
  <c r="C310" i="5"/>
  <c r="A310" i="5"/>
  <c r="D308" i="5"/>
  <c r="D307" i="5"/>
  <c r="C306" i="5"/>
  <c r="A306" i="5"/>
  <c r="D299" i="5"/>
  <c r="D298" i="5"/>
  <c r="C297" i="5"/>
  <c r="A297" i="5"/>
  <c r="D289" i="5"/>
  <c r="D288" i="5"/>
  <c r="C287" i="5"/>
  <c r="A287" i="5"/>
  <c r="D283" i="5"/>
  <c r="D282" i="5"/>
  <c r="C281" i="5"/>
  <c r="A281" i="5"/>
  <c r="D328" i="5"/>
  <c r="D318" i="5"/>
  <c r="D296" i="5"/>
  <c r="D286" i="5"/>
  <c r="I93" i="1"/>
  <c r="I92" i="1"/>
  <c r="I91" i="1"/>
  <c r="I90" i="1"/>
  <c r="I89" i="1"/>
  <c r="D223" i="5"/>
  <c r="D222" i="5"/>
  <c r="C221" i="5"/>
  <c r="A221" i="5"/>
  <c r="D219" i="5"/>
  <c r="D218" i="5"/>
  <c r="C217" i="5"/>
  <c r="A217" i="5"/>
  <c r="D203" i="5"/>
  <c r="D202" i="5"/>
  <c r="C201" i="5"/>
  <c r="A201" i="5"/>
  <c r="I72" i="1"/>
  <c r="I71" i="1"/>
  <c r="I70" i="1"/>
  <c r="I69" i="1"/>
  <c r="D216" i="5"/>
  <c r="C200" i="5"/>
  <c r="A200" i="5"/>
  <c r="D192" i="5"/>
  <c r="D191" i="5"/>
  <c r="C190" i="5"/>
  <c r="D196" i="5"/>
  <c r="D195" i="5"/>
  <c r="C194" i="5"/>
  <c r="A194" i="5"/>
  <c r="C189" i="5"/>
  <c r="A189" i="5"/>
  <c r="A190" i="5"/>
  <c r="I67" i="1"/>
  <c r="I66" i="1"/>
  <c r="D187" i="5"/>
  <c r="D186" i="5"/>
  <c r="C185" i="5"/>
  <c r="D178" i="5"/>
  <c r="D177" i="5"/>
  <c r="C175" i="5"/>
  <c r="A185" i="5"/>
  <c r="A175" i="5"/>
  <c r="I64" i="1"/>
  <c r="I63" i="1"/>
  <c r="D172" i="5"/>
  <c r="D171" i="5"/>
  <c r="C169" i="5"/>
  <c r="A169" i="5"/>
  <c r="D167" i="5"/>
  <c r="D166" i="5"/>
  <c r="C165" i="5"/>
  <c r="A165" i="5"/>
  <c r="D163" i="5"/>
  <c r="D162" i="5"/>
  <c r="C161" i="5"/>
  <c r="A161" i="5"/>
  <c r="D159" i="5"/>
  <c r="D158" i="5"/>
  <c r="C156" i="5"/>
  <c r="A156" i="5"/>
  <c r="D150" i="5"/>
  <c r="D149" i="5"/>
  <c r="C148" i="5"/>
  <c r="A148" i="5"/>
  <c r="I57" i="1"/>
  <c r="D141" i="5"/>
  <c r="D140" i="5"/>
  <c r="C139" i="5"/>
  <c r="D129" i="5"/>
  <c r="D128" i="5"/>
  <c r="C127" i="5"/>
  <c r="D119" i="5"/>
  <c r="D118" i="5"/>
  <c r="C117" i="5"/>
  <c r="A139" i="5"/>
  <c r="A127" i="5"/>
  <c r="A117" i="5"/>
  <c r="D145" i="5"/>
  <c r="I53" i="1"/>
  <c r="I52" i="1"/>
  <c r="I51" i="1"/>
  <c r="D109" i="5"/>
  <c r="D105" i="5"/>
  <c r="D97" i="5"/>
  <c r="D93" i="5"/>
  <c r="D108" i="5"/>
  <c r="D104" i="5"/>
  <c r="D101" i="5"/>
  <c r="D100" i="5"/>
  <c r="D96" i="5"/>
  <c r="D92" i="5"/>
  <c r="C107" i="5"/>
  <c r="C103" i="5"/>
  <c r="C99" i="5"/>
  <c r="C95" i="5"/>
  <c r="C91" i="5"/>
  <c r="A107" i="5"/>
  <c r="A103" i="5"/>
  <c r="A99" i="5"/>
  <c r="A95" i="5"/>
  <c r="A91" i="5"/>
  <c r="I47" i="1"/>
  <c r="I46" i="1"/>
  <c r="I45" i="1"/>
  <c r="I44" i="1"/>
  <c r="I43" i="1"/>
  <c r="D749" i="5" l="1"/>
  <c r="D748" i="5"/>
  <c r="D745" i="5"/>
  <c r="D741" i="5"/>
  <c r="D740" i="5"/>
  <c r="D737" i="5"/>
  <c r="D733" i="5"/>
  <c r="D729" i="5"/>
  <c r="A727" i="5"/>
  <c r="D725" i="5"/>
  <c r="D724" i="5"/>
  <c r="C723" i="5"/>
  <c r="A723" i="5"/>
  <c r="D613" i="5"/>
  <c r="D612" i="5"/>
  <c r="C610" i="5"/>
  <c r="A610" i="5"/>
  <c r="D608" i="5"/>
  <c r="D607" i="5"/>
  <c r="C606" i="5"/>
  <c r="A606" i="5"/>
  <c r="D604" i="5"/>
  <c r="D603" i="5"/>
  <c r="C602" i="5"/>
  <c r="A602" i="5"/>
  <c r="D600" i="5"/>
  <c r="D599" i="5"/>
  <c r="C598" i="5"/>
  <c r="A598" i="5"/>
  <c r="D596" i="5"/>
  <c r="D595" i="5"/>
  <c r="C594" i="5"/>
  <c r="A594" i="5"/>
  <c r="D592" i="5"/>
  <c r="D591" i="5"/>
  <c r="C590" i="5"/>
  <c r="A590" i="5"/>
  <c r="F143" i="1"/>
  <c r="D579" i="5" s="1"/>
  <c r="F139" i="1"/>
  <c r="D562" i="5" s="1"/>
  <c r="C559" i="5"/>
  <c r="F138" i="1"/>
  <c r="D558" i="5" s="1"/>
  <c r="F140" i="1"/>
  <c r="D566" i="5" s="1"/>
  <c r="D587" i="5"/>
  <c r="D583" i="5"/>
  <c r="A581" i="5"/>
  <c r="D578" i="5"/>
  <c r="C577" i="5"/>
  <c r="A577" i="5"/>
  <c r="D575" i="5"/>
  <c r="D574" i="5"/>
  <c r="C572" i="5"/>
  <c r="A572" i="5"/>
  <c r="D570" i="5"/>
  <c r="D569" i="5"/>
  <c r="C568" i="5"/>
  <c r="A568" i="5"/>
  <c r="A556" i="5"/>
  <c r="D552" i="5"/>
  <c r="D551" i="5"/>
  <c r="C550" i="5"/>
  <c r="A550" i="5"/>
  <c r="D548" i="5"/>
  <c r="D547" i="5"/>
  <c r="C546" i="5"/>
  <c r="D544" i="5"/>
  <c r="A546" i="5"/>
  <c r="D543" i="5"/>
  <c r="C542" i="5"/>
  <c r="A542" i="5"/>
  <c r="D540" i="5"/>
  <c r="D539" i="5"/>
  <c r="C538" i="5"/>
  <c r="A538" i="5"/>
  <c r="D536" i="5"/>
  <c r="C534" i="5"/>
  <c r="D535" i="5"/>
  <c r="A534" i="5"/>
  <c r="A530" i="5"/>
  <c r="D532" i="5"/>
  <c r="D531" i="5"/>
  <c r="D528" i="5"/>
  <c r="D527" i="5"/>
  <c r="C526" i="5"/>
  <c r="A526" i="5"/>
  <c r="D783" i="5"/>
  <c r="D274" i="5"/>
  <c r="F84" i="1"/>
  <c r="D270" i="5" s="1"/>
  <c r="F83" i="1"/>
  <c r="D262" i="5"/>
  <c r="D258" i="5"/>
  <c r="D257" i="5"/>
  <c r="C256" i="5"/>
  <c r="A256" i="5"/>
  <c r="D244" i="5"/>
  <c r="D243" i="5"/>
  <c r="C242" i="5"/>
  <c r="A242" i="5"/>
  <c r="D239" i="5"/>
  <c r="C238" i="5"/>
  <c r="A238" i="5"/>
  <c r="F77" i="1"/>
  <c r="D240" i="5" s="1"/>
  <c r="D236" i="5"/>
  <c r="A233" i="5"/>
  <c r="C233" i="5"/>
  <c r="D235" i="5"/>
  <c r="D231" i="5"/>
  <c r="D230" i="5"/>
  <c r="C229" i="5"/>
  <c r="A229" i="5"/>
  <c r="F41" i="1"/>
  <c r="F39" i="1"/>
  <c r="F33" i="1"/>
  <c r="F34" i="1"/>
  <c r="F31" i="1"/>
  <c r="F29" i="1"/>
  <c r="F30" i="1"/>
  <c r="F24" i="1" l="1"/>
  <c r="F23" i="1"/>
  <c r="I78" i="1" l="1"/>
  <c r="F25" i="1"/>
  <c r="I21" i="1"/>
  <c r="I22" i="1"/>
  <c r="I135" i="1" l="1"/>
  <c r="I129" i="1"/>
  <c r="I142" i="1"/>
  <c r="I33" i="1"/>
  <c r="I75" i="1" l="1"/>
  <c r="I76" i="1"/>
  <c r="I77" i="1"/>
  <c r="I181" i="1"/>
  <c r="I34" i="1"/>
  <c r="I130" i="1" l="1"/>
  <c r="I148" i="1"/>
  <c r="I149" i="1"/>
  <c r="I81" i="1"/>
  <c r="B22" i="2" l="1"/>
  <c r="D273" i="5" l="1"/>
  <c r="C272" i="5"/>
  <c r="A272" i="5"/>
  <c r="I143" i="1" l="1"/>
  <c r="I198" i="1"/>
  <c r="I199" i="1" s="1"/>
  <c r="C46" i="2" s="1"/>
  <c r="I194" i="1"/>
  <c r="I193" i="1"/>
  <c r="I192" i="1"/>
  <c r="I191" i="1"/>
  <c r="I190" i="1"/>
  <c r="I189" i="1"/>
  <c r="I186" i="1"/>
  <c r="I185" i="1"/>
  <c r="I184" i="1"/>
  <c r="I177" i="1"/>
  <c r="I176" i="1"/>
  <c r="I175" i="1"/>
  <c r="I174" i="1"/>
  <c r="I173" i="1"/>
  <c r="I153" i="1"/>
  <c r="I152" i="1"/>
  <c r="I151" i="1"/>
  <c r="I150" i="1"/>
  <c r="I145" i="1"/>
  <c r="I144" i="1"/>
  <c r="I141" i="1"/>
  <c r="I140" i="1"/>
  <c r="I139" i="1"/>
  <c r="I138" i="1"/>
  <c r="I132" i="1"/>
  <c r="I131" i="1"/>
  <c r="I80" i="1"/>
  <c r="I79" i="1"/>
  <c r="I41" i="1"/>
  <c r="I39" i="1"/>
  <c r="I29" i="1"/>
  <c r="I30" i="1"/>
  <c r="I31" i="1"/>
  <c r="I35" i="1"/>
  <c r="I25" i="1"/>
  <c r="I24" i="1"/>
  <c r="I23" i="1"/>
  <c r="I20" i="1"/>
  <c r="I17" i="1"/>
  <c r="I16" i="1"/>
  <c r="I15" i="1"/>
  <c r="C739" i="5"/>
  <c r="A739" i="5"/>
  <c r="I154" i="1" l="1"/>
  <c r="I146" i="1"/>
  <c r="I18" i="1"/>
  <c r="I14" i="1" s="1"/>
  <c r="C14" i="2" s="1"/>
  <c r="I136" i="1"/>
  <c r="C34" i="2" s="1"/>
  <c r="I26" i="1"/>
  <c r="I48" i="1"/>
  <c r="C20" i="2" s="1"/>
  <c r="I178" i="1"/>
  <c r="C42" i="2" s="1"/>
  <c r="I197" i="1"/>
  <c r="I114" i="1"/>
  <c r="I36" i="1"/>
  <c r="C18" i="2" s="1"/>
  <c r="I137" i="1" l="1"/>
  <c r="C36" i="2"/>
  <c r="I98" i="1"/>
  <c r="C30" i="2"/>
  <c r="I19" i="1"/>
  <c r="C16" i="2"/>
  <c r="I147" i="1"/>
  <c r="C38" i="2"/>
  <c r="I85" i="1"/>
  <c r="D625" i="5" l="1"/>
  <c r="D621" i="5"/>
  <c r="D617" i="5"/>
  <c r="D582" i="5"/>
  <c r="C581" i="5"/>
  <c r="D269" i="5" l="1"/>
  <c r="C268" i="5"/>
  <c r="A268" i="5"/>
  <c r="D266" i="5"/>
  <c r="D254" i="5"/>
  <c r="D249" i="5"/>
  <c r="D778" i="5"/>
  <c r="D774" i="5"/>
  <c r="D770" i="5"/>
  <c r="D766" i="5"/>
  <c r="D762" i="5"/>
  <c r="D758" i="5"/>
  <c r="D754" i="5"/>
  <c r="D720" i="5"/>
  <c r="D716" i="5"/>
  <c r="D712" i="5"/>
  <c r="D708" i="5"/>
  <c r="D704" i="5"/>
  <c r="I84" i="1"/>
  <c r="D782" i="5" l="1"/>
  <c r="C781" i="5"/>
  <c r="A781" i="5"/>
  <c r="C780" i="5"/>
  <c r="A780" i="5"/>
  <c r="D777" i="5"/>
  <c r="C776" i="5"/>
  <c r="A776" i="5"/>
  <c r="D773" i="5"/>
  <c r="C772" i="5"/>
  <c r="A772" i="5"/>
  <c r="D769" i="5"/>
  <c r="C768" i="5"/>
  <c r="A768" i="5"/>
  <c r="D765" i="5"/>
  <c r="C764" i="5"/>
  <c r="A764" i="5"/>
  <c r="D761" i="5"/>
  <c r="C760" i="5"/>
  <c r="A760" i="5"/>
  <c r="D757" i="5"/>
  <c r="C756" i="5"/>
  <c r="A756" i="5"/>
  <c r="D753" i="5"/>
  <c r="C752" i="5"/>
  <c r="A752" i="5"/>
  <c r="C751" i="5"/>
  <c r="C747" i="5"/>
  <c r="A747" i="5"/>
  <c r="D744" i="5"/>
  <c r="C743" i="5"/>
  <c r="A743" i="5"/>
  <c r="D736" i="5"/>
  <c r="C735" i="5"/>
  <c r="A735" i="5"/>
  <c r="D732" i="5"/>
  <c r="C731" i="5"/>
  <c r="A731" i="5"/>
  <c r="D728" i="5"/>
  <c r="C727" i="5"/>
  <c r="C722" i="5"/>
  <c r="A722" i="5"/>
  <c r="D719" i="5"/>
  <c r="C718" i="5"/>
  <c r="A718" i="5"/>
  <c r="D715" i="5"/>
  <c r="C714" i="5"/>
  <c r="A714" i="5"/>
  <c r="D711" i="5"/>
  <c r="C710" i="5"/>
  <c r="A710" i="5"/>
  <c r="D707" i="5"/>
  <c r="C706" i="5"/>
  <c r="A706" i="5"/>
  <c r="D703" i="5"/>
  <c r="C702" i="5"/>
  <c r="A702" i="5"/>
  <c r="C701" i="5"/>
  <c r="A701" i="5"/>
  <c r="C627" i="5"/>
  <c r="A627" i="5"/>
  <c r="D624" i="5"/>
  <c r="C623" i="5"/>
  <c r="A623" i="5"/>
  <c r="D620" i="5"/>
  <c r="C619" i="5"/>
  <c r="A619" i="5"/>
  <c r="D616" i="5"/>
  <c r="C615" i="5"/>
  <c r="A615" i="5"/>
  <c r="C589" i="5"/>
  <c r="A589" i="5"/>
  <c r="D586" i="5"/>
  <c r="C585" i="5"/>
  <c r="A585" i="5"/>
  <c r="D565" i="5"/>
  <c r="C564" i="5"/>
  <c r="A564" i="5"/>
  <c r="D561" i="5"/>
  <c r="C560" i="5"/>
  <c r="A560" i="5"/>
  <c r="D557" i="5"/>
  <c r="C556" i="5"/>
  <c r="C554" i="5"/>
  <c r="A554" i="5"/>
  <c r="C530" i="5"/>
  <c r="C524" i="5"/>
  <c r="A524" i="5"/>
  <c r="C403" i="5"/>
  <c r="A403" i="5"/>
  <c r="C280" i="5"/>
  <c r="A280" i="5"/>
  <c r="D265" i="5"/>
  <c r="C264" i="5"/>
  <c r="A264" i="5"/>
  <c r="D261" i="5"/>
  <c r="C260" i="5"/>
  <c r="A260" i="5"/>
  <c r="D253" i="5"/>
  <c r="C251" i="5"/>
  <c r="A251" i="5"/>
  <c r="D248" i="5"/>
  <c r="C246" i="5"/>
  <c r="A246" i="5"/>
  <c r="C228" i="5"/>
  <c r="A228" i="5"/>
  <c r="C174" i="5"/>
  <c r="A174" i="5"/>
  <c r="C147" i="5"/>
  <c r="C146" i="5"/>
  <c r="A147" i="5"/>
  <c r="A146" i="5"/>
  <c r="A116" i="5"/>
  <c r="C116" i="5"/>
  <c r="C115" i="5"/>
  <c r="A115" i="5"/>
  <c r="C90" i="5"/>
  <c r="A90" i="5"/>
  <c r="I127" i="1" l="1"/>
  <c r="C32" i="2" s="1"/>
  <c r="I195" i="1" l="1"/>
  <c r="I183" i="1"/>
  <c r="I182" i="1"/>
  <c r="I54" i="1"/>
  <c r="C22" i="2" s="1"/>
  <c r="I83" i="1"/>
  <c r="I82" i="1"/>
  <c r="I87" i="1" l="1"/>
  <c r="C26" i="2" s="1"/>
  <c r="I196" i="1"/>
  <c r="I49" i="1"/>
  <c r="I37" i="1"/>
  <c r="I128" i="1"/>
  <c r="I172" i="1"/>
  <c r="I179" i="1" l="1"/>
  <c r="C44" i="2"/>
  <c r="I115" i="1"/>
  <c r="I171" i="1"/>
  <c r="C40" i="2" s="1"/>
  <c r="I73" i="1" l="1"/>
  <c r="I74" i="1"/>
  <c r="I55" i="1" l="1"/>
  <c r="C24" i="2"/>
  <c r="I27" i="1"/>
  <c r="I97" i="1" l="1"/>
  <c r="I155" i="1"/>
  <c r="I201" i="1" l="1"/>
  <c r="C28" i="2"/>
  <c r="C48" i="2" s="1"/>
  <c r="I88" i="1"/>
  <c r="I8" i="1" l="1"/>
  <c r="H8" i="5"/>
  <c r="G48" i="2"/>
  <c r="E48" i="2" l="1"/>
  <c r="E49" i="2" s="1"/>
  <c r="H48" i="2"/>
  <c r="D24" i="2" l="1"/>
  <c r="D42" i="2"/>
  <c r="D22" i="2"/>
  <c r="D30" i="2"/>
  <c r="D26" i="2"/>
  <c r="D40" i="2"/>
  <c r="D18" i="2"/>
  <c r="F48" i="2" s="1"/>
  <c r="D34" i="2"/>
  <c r="D28" i="2"/>
  <c r="D14" i="2"/>
  <c r="D20" i="2"/>
  <c r="D32" i="2"/>
  <c r="D36" i="2"/>
  <c r="D16" i="2"/>
  <c r="D44" i="2"/>
  <c r="D46" i="2"/>
  <c r="D38" i="2"/>
  <c r="D48" i="2" l="1"/>
  <c r="F49" i="2"/>
  <c r="G49" i="2" s="1"/>
  <c r="H49" i="2" s="1"/>
  <c r="H8" i="2" s="1"/>
</calcChain>
</file>

<file path=xl/sharedStrings.xml><?xml version="1.0" encoding="utf-8"?>
<sst xmlns="http://schemas.openxmlformats.org/spreadsheetml/2006/main" count="1378" uniqueCount="721">
  <si>
    <t>PLANILHA ORÇAMENTÁRIA</t>
  </si>
  <si>
    <t>BDI:</t>
  </si>
  <si>
    <t>ITEM</t>
  </si>
  <si>
    <t>CÓDIGO</t>
  </si>
  <si>
    <t>FONTE</t>
  </si>
  <si>
    <t>DESCRIÇÃO DOS SERVIÇOS</t>
  </si>
  <si>
    <t>UNID.</t>
  </si>
  <si>
    <t>QUANT.</t>
  </si>
  <si>
    <t>PR. UNIT.(R$) SEM BDI</t>
  </si>
  <si>
    <t>PR. UNIT.(R$) COM BDI</t>
  </si>
  <si>
    <t>VALOR (R$)</t>
  </si>
  <si>
    <t xml:space="preserve">SERVIÇOS PRELIMINARES </t>
  </si>
  <si>
    <t>1.1</t>
  </si>
  <si>
    <t>IIO-PLA-005</t>
  </si>
  <si>
    <t>SETOP</t>
  </si>
  <si>
    <t>SEINFRA</t>
  </si>
  <si>
    <t>SINAPI</t>
  </si>
  <si>
    <t>m²</t>
  </si>
  <si>
    <t>MOVIMENTO DE TERRAS PARA FUNDAÇÕES</t>
  </si>
  <si>
    <t>TRA-MAO-005</t>
  </si>
  <si>
    <t>FUNDAÇÕES</t>
  </si>
  <si>
    <t>3.1</t>
  </si>
  <si>
    <t>3.1.2</t>
  </si>
  <si>
    <t>FUN-FOR-005</t>
  </si>
  <si>
    <t>3.1.3</t>
  </si>
  <si>
    <t>ARM-AÇO-005</t>
  </si>
  <si>
    <t>ED-9054</t>
  </si>
  <si>
    <t xml:space="preserve">SUPERESTRUTURA </t>
  </si>
  <si>
    <t>4.1</t>
  </si>
  <si>
    <t>CONCRETO ARMADO - PILARES</t>
  </si>
  <si>
    <t>4.1.1</t>
  </si>
  <si>
    <t>4.2</t>
  </si>
  <si>
    <t>CONCRETO ARMADO - VIGAS</t>
  </si>
  <si>
    <t>4.2.1</t>
  </si>
  <si>
    <t>4.3</t>
  </si>
  <si>
    <t>CONCRETO ARMADO PARA VERGAS</t>
  </si>
  <si>
    <t>4.3.1</t>
  </si>
  <si>
    <t>4.3.2</t>
  </si>
  <si>
    <t>4.3.3</t>
  </si>
  <si>
    <t>4.3.4</t>
  </si>
  <si>
    <t>4.3.5</t>
  </si>
  <si>
    <t>5.1</t>
  </si>
  <si>
    <t>ALVENARIA DE VEDAÇÃO</t>
  </si>
  <si>
    <t>5.1.1</t>
  </si>
  <si>
    <t xml:space="preserve">ESQUADRIAS </t>
  </si>
  <si>
    <t>6.1</t>
  </si>
  <si>
    <t>6.1.1</t>
  </si>
  <si>
    <t>6.1.2</t>
  </si>
  <si>
    <t>ORSE</t>
  </si>
  <si>
    <t>6.2</t>
  </si>
  <si>
    <t>6.4.1</t>
  </si>
  <si>
    <t>6.4</t>
  </si>
  <si>
    <t>VIDROS</t>
  </si>
  <si>
    <t>ESQUADRIAS METÁLICAS</t>
  </si>
  <si>
    <t xml:space="preserve">SISTEMAS DE COBERTURA </t>
  </si>
  <si>
    <t>7.1</t>
  </si>
  <si>
    <t>7.2</t>
  </si>
  <si>
    <t>COB-TEL-050</t>
  </si>
  <si>
    <t>7.3</t>
  </si>
  <si>
    <t>COB-CUM-015</t>
  </si>
  <si>
    <t>7.4</t>
  </si>
  <si>
    <t>PLU-CAL-045</t>
  </si>
  <si>
    <t>8.1</t>
  </si>
  <si>
    <t>IMP-PIN-005</t>
  </si>
  <si>
    <t>REVESTIMENTOS INTERNOS E EXTERNOS</t>
  </si>
  <si>
    <t>9.1</t>
  </si>
  <si>
    <t>9.2</t>
  </si>
  <si>
    <t>REV-REB-015</t>
  </si>
  <si>
    <t>10.1</t>
  </si>
  <si>
    <t>PAVIMENTAÇÃO INTERNA</t>
  </si>
  <si>
    <t>PIS-CER-010</t>
  </si>
  <si>
    <t>PIS-TAT-016</t>
  </si>
  <si>
    <t>SOL-GRA-005</t>
  </si>
  <si>
    <t>PAVIMENTAÇÃO EXTERNA</t>
  </si>
  <si>
    <t>PIS-CON-025</t>
  </si>
  <si>
    <t>PIS-LAD-035</t>
  </si>
  <si>
    <t>PIS-LAD-040</t>
  </si>
  <si>
    <t xml:space="preserve">PINTURA </t>
  </si>
  <si>
    <t>PIN-SEL-005</t>
  </si>
  <si>
    <t>PIN-EMA-011</t>
  </si>
  <si>
    <t>PIN-EMA-013</t>
  </si>
  <si>
    <t xml:space="preserve">74065/002 </t>
  </si>
  <si>
    <t xml:space="preserve">INSTALAÇÃO HIDRÁULICA </t>
  </si>
  <si>
    <t>12.1</t>
  </si>
  <si>
    <t>HID-TUB-025</t>
  </si>
  <si>
    <t>DRENAGEM DE ÁGUAS PLUVIAIS</t>
  </si>
  <si>
    <t>13.1</t>
  </si>
  <si>
    <t>DRE-TUB-015</t>
  </si>
  <si>
    <t>M</t>
  </si>
  <si>
    <t xml:space="preserve"> DRE-TUB-020</t>
  </si>
  <si>
    <t>13.2</t>
  </si>
  <si>
    <t xml:space="preserve">INSTALAÇÃO SANITÁRIA </t>
  </si>
  <si>
    <t>14.1</t>
  </si>
  <si>
    <t>14.3</t>
  </si>
  <si>
    <t>14.6</t>
  </si>
  <si>
    <t>14.7</t>
  </si>
  <si>
    <t xml:space="preserve">LOUÇAS E METAIS </t>
  </si>
  <si>
    <t>15.1</t>
  </si>
  <si>
    <t>LOU-VAS-015</t>
  </si>
  <si>
    <t>15.2</t>
  </si>
  <si>
    <t>15.3</t>
  </si>
  <si>
    <t>15.4</t>
  </si>
  <si>
    <t>ACE-ASS-005</t>
  </si>
  <si>
    <t>15.5</t>
  </si>
  <si>
    <t>LOU-TAN-005</t>
  </si>
  <si>
    <t>MET-TOR-030</t>
  </si>
  <si>
    <t>MET-TOR-020</t>
  </si>
  <si>
    <t>MET-TOR-040</t>
  </si>
  <si>
    <t>ALV-TIJ-030</t>
  </si>
  <si>
    <t>SISTEMA DE PROTEÇÃO CONTRA INCÊNDIO</t>
  </si>
  <si>
    <t>17.1</t>
  </si>
  <si>
    <t>INC-PLA-035</t>
  </si>
  <si>
    <t>INC-PLA-015</t>
  </si>
  <si>
    <t xml:space="preserve">INSTALAÇÕES ELÉTRICAS </t>
  </si>
  <si>
    <t>ELE-QUA-015</t>
  </si>
  <si>
    <t xml:space="preserve"> ELE-CXS-090</t>
  </si>
  <si>
    <t>UN.</t>
  </si>
  <si>
    <t>SISTEMA DE PROTEÇÃO CONTRA DESCARGAS ATMOSFÉRICAS (SPDA)</t>
  </si>
  <si>
    <t xml:space="preserve"> SPDA-CAP-005</t>
  </si>
  <si>
    <t xml:space="preserve"> SPDA-CON-025</t>
  </si>
  <si>
    <t>SPDA-MAS-005</t>
  </si>
  <si>
    <t xml:space="preserve"> SPDA-ABR-020</t>
  </si>
  <si>
    <t>SPDA-APA-010</t>
  </si>
  <si>
    <t xml:space="preserve"> SPDA-ATE-005</t>
  </si>
  <si>
    <t xml:space="preserve"> SPDA-PRO-005</t>
  </si>
  <si>
    <t>PEI-GRA-005</t>
  </si>
  <si>
    <t>BAN-GRA-005</t>
  </si>
  <si>
    <t>SERVIÇOS FINAIS</t>
  </si>
  <si>
    <t>Custo TOTAL com BDI incluso</t>
  </si>
  <si>
    <t>MESES</t>
  </si>
  <si>
    <t>% ITEM</t>
  </si>
  <si>
    <t xml:space="preserve">FUNDAÇÕES </t>
  </si>
  <si>
    <t>VALORES TOTAIS</t>
  </si>
  <si>
    <t>VALORES ACUMULATIVOS POR PERIODO</t>
  </si>
  <si>
    <t>M²</t>
  </si>
  <si>
    <t>6.2.1</t>
  </si>
  <si>
    <t>MET-TOR-010</t>
  </si>
  <si>
    <t>REV-AZU-011</t>
  </si>
  <si>
    <t>REV-CER-015</t>
  </si>
  <si>
    <t>PIS-TAT-005</t>
  </si>
  <si>
    <t>HID-RAL-025</t>
  </si>
  <si>
    <t>6.3.1</t>
  </si>
  <si>
    <t>6.4.2</t>
  </si>
  <si>
    <t>DRE-TUB-010</t>
  </si>
  <si>
    <t>REVESTIMENTOS DE PISOS INTERNOS E EXTERNOS</t>
  </si>
  <si>
    <t>11.1</t>
  </si>
  <si>
    <t>11.2</t>
  </si>
  <si>
    <t>11.3</t>
  </si>
  <si>
    <t>11.4</t>
  </si>
  <si>
    <t>11.5</t>
  </si>
  <si>
    <t>11.6</t>
  </si>
  <si>
    <t>FORNECIMENTO E COLOCAÇÃO DE PLACA DE OBRA EM CHAPA GALVANIZADA (3,00 X 1,5 0 M) - EM CHAPA GALVANIZADA 0,26 AFIXADAS COM REBITES 540 E PARAFUSOS 3/8, EM ESTRUTURA METÁLICA VIGA U 2" ENRIJECIDA COM METALON 20 X 20, SUPORTE EM EUCALIPTO AUTOCLAVADO PINTADAS.</t>
  </si>
  <si>
    <t>LIMPEZA DE TERRENO COM REMOÇÃO DE CAMADA VEGETAL</t>
  </si>
  <si>
    <t>TAPUME DE CHAPA DE MADEIRA COMPENSADA COM 6MM, COM ALTURA DE 2,20M</t>
  </si>
  <si>
    <t>ESCAVAÇÃO MANUAL DE VALAS H &lt;= 1,50 M (PLUVIAL, ÁGUA FRIA, ESGOTO E ELÉTRICO).</t>
  </si>
  <si>
    <t>REATERRO DE VALA COM COMPACTAÇÃO MANUAL, COM MATERIAL DA OBRA</t>
  </si>
  <si>
    <t>TRANSPORTE DE MATERIAL DE QUALQUER NATUREZA CARRINHO DE MÃO DMT &lt;= 50 M</t>
  </si>
  <si>
    <t>FORMA E DESFORMA DE TÁBUA E SARRAFO, REAPROVEITAMENTO (3X) (FUNDAÇÃO)</t>
  </si>
  <si>
    <t>ARMAÇÃO AÇO CA-50, DIAM. 6,3 (1/4) Á 12,5MM(1/2) -FORNECIMENTO/CORTE PERDA DE 10%) / DOBRA / COLOCAÇÃO</t>
  </si>
  <si>
    <t>FORNECIMENTO DE CONCRETO ESTRUTURAL, USINADO BOMBEADO, AUTO-ADENSÁVEL, COM FCK 30 MPA, INCLUSIVE LANÇAMENTO E ACABAMENTO.</t>
  </si>
  <si>
    <t>VERGA PRÉ-MOLDADA EM CONCRETO ARMADO FCK = 15 MPA - 10X10CM, PARA JANELAS COM ATÉ 1,5 M DE VÃO.</t>
  </si>
  <si>
    <t>VERGA PRÉ-MOLDADA  EM CONCRETO ARMADO FCK = 15 MPA - 10X10CM, PARA JANELAS COM MAIS DE 1,5 M DE VÃO</t>
  </si>
  <si>
    <t>CONTRAVERGA PRÉ-MOLDADA  EM CONCRETO ARMADO FCK = 15 MPA - 10X10CM, PARA VÃOS DE ATÉ 1,5 M DE COMPRIMENTO</t>
  </si>
  <si>
    <t>CONTRAVERGA PRÉ-MOLDADA  EM CONCRETO ARMADO FCK = 15 MPA - 10X10CM, PARA VÃOS DE MAIS DE 1,5 M DE COMPRIMENTO</t>
  </si>
  <si>
    <t>VERGA PRÉ-MOLDADA  EM CONCRETO ARMADO FCK = 15 MPA - 10X10CM, PARA PORTAS COM ATÉ 1,5 M DE VÃO</t>
  </si>
  <si>
    <t>TELA DE NYLON TIPO MOSQUITEIRO COM MOLDURA EM ALUMINIO ANODIZADO NATURAL</t>
  </si>
  <si>
    <t>CUMEEIRA EM TELHA DE ALUMÍNIO PINTADA NA COR BRANCA.</t>
  </si>
  <si>
    <t>CALHA EM CHAPA DE AÇO GALVANIZADO NÚMERO 24, DESENVOLVIMENTO DE 50 CM INCLUSO TRANSPORTE VERTICAL.</t>
  </si>
  <si>
    <t>CHAPISCO APLICADO EM ALVENARIAS E ESTRUTURAS DE CONCRETO INTERNAS, COM COLHER DE PEDREIRO.  ARGAMASSA TRAÇO 1:3 COM PREPARO MANUAL. (INCLUSO CHAPISCO EM MURO DE DIVISA).</t>
  </si>
  <si>
    <t>REBOCO COM ARGAMASSA,TRAÇO1:2:6(CIMENTO,CAL E AREIA), ESP. 20MM, APLICAÇÃO MANUAL, PREPARO MECÂNICO.</t>
  </si>
  <si>
    <t>PISO CERÂMICO PEI-5 - 60 X 60 CM  ANTIDERRAPANTE (PREÇO MÉDIO), ASSENTADO COM ARGAMASSA PRÉ-FABRICADA, INCLUSIVE REJUNTAMENTO.</t>
  </si>
  <si>
    <t>PISO PODO TÁTIL INTERNO DE ALERTA EM BORRACHA 25X25CM ASSENTAMENTO COM COLA VINIL (FORNECIMENTO E ASSENTAMENTO)</t>
  </si>
  <si>
    <t>PISO PODO TÁTIL INTERNO DIRECIONAL EM BORRACHA 25X25CM ASSENTAMENTO COM COLA VINIL (FORNECIMENTO E ASSENTAMENTO)</t>
  </si>
  <si>
    <t>SOLEIRA DE GRANITO BRANCO DALLAS E = 2 CM.</t>
  </si>
  <si>
    <t>PISO PODOTÁTIL DE ALERTA EXTERNO EM PRÉ-MOLDADO - 5 MPA, DE CONCRETO ESP. 3CM, ASSENTADO COM ARGAMASSA (FORNECIMENTO E ASSENTAMENTO),</t>
  </si>
  <si>
    <t>PISO PODOTÁTIL DE DIRECIONAL EXTERNO EM PRÉ-MOLDADO - 5 MPA, DE CONCRETO ESP. 3CM, ASSENTADO COM ARGAMASSA (FORNECIMENTO E ASSENTAMENTO)</t>
  </si>
  <si>
    <t>FORNECIMENTO E ASSENTAMENTO DE TUBO PVC RÍGIDO, DRENAGEM/PLUVIAL, PBV - SÉRIE NORMAL, DN 75 MM DN 3", INCLUSIVE CONEXÕES.</t>
  </si>
  <si>
    <t>FORNECIMENTO E ASSENTAMENTO DE TUBO PVC RÍGIDO, DRENAGEM/PLUVIAL, PBV - SÉRIE NORMAL, DN 100 MM (4"), INCLUSIVE CONEXÕES.</t>
  </si>
  <si>
    <t>FORNECIMENTO E ASSENTAMENTO DE TUBO PVC RÍGIDO, DRENAGEM/PLUVIAL, PBV - SÉRIE NORMAL, DN 150 MM (6"), INCLUSIVE CONEXÕES</t>
  </si>
  <si>
    <t>CAIXA ENTERRADA HIDRÁULICA RETANGULAR, EM ALVENARIA COM BLOCOS DE CONC RETO, DIMENSÕES INTERNAS: 0,8X0,8X0,6 M PARA REDE DE DRENAGEM. AF_05/2018</t>
  </si>
  <si>
    <t>RALO HEMISFÉRICO (FORMATO ABACAXI) DE FERRO FUNDIDO, Ø100MM, FORNECIMENTO E INSTALAÇÃO</t>
  </si>
  <si>
    <t>TUBO PVC, SERIE NORMAL, ESGOTO PREDIAL, DN 50 MM, FORNECIDO E INSTALADO EM RAMAL DE DESCARGA OU RAMAL DE ESGOTO SANITÁRIO</t>
  </si>
  <si>
    <t>TUBO PVC, SERIE NORMAL, ESGOTO PREDIAL, DN 100 MM, FORNECIDO E INSTALADO EM RAMAL DE DESCARGA OU RAMAL DE ESGOTO SANITÁRIO</t>
  </si>
  <si>
    <t>CAIXA DE GORDURA SIMPLES (CAPACIDADE: 36L), RETANGULAR, EM ALVENARIA COM TIJOLOS CERÂMICOS MACIÇOS, DIMENSÕES INTERNAS = 0,2X0,4 M, ALTURA INTERNA = 0,8 M.</t>
  </si>
  <si>
    <t>CAIXA DE INSPEÇÃO 80X80X80CM EM ALVENARIA - ESCAVAÇÃO E CONFECÇÃO.</t>
  </si>
  <si>
    <t>BACIA SANITÁRIA (VASO) DE LOUÇA COM CAIXA ACOPLADA, COR BRANCA, INCLUSIVE ACESSÓRIOS DE FIXAÇÃO/VEDAÇÃO, ENGATE FLEXÍVEL METÁLICO, FORNECIMENTO, INSTALAÇÃO E REJUNTAMENTO</t>
  </si>
  <si>
    <t>ASSENTO PLÁSTICO PARA VASO - COR BRANCO</t>
  </si>
  <si>
    <t>CUBA DE EMBUTIR OVAL EM LOUÇA BRANCA, 35 X 50CM OU EQUIVALENTE - FORNECIMENTO E INSTALAÇÃO</t>
  </si>
  <si>
    <t>PAPELEIRA DE PAREDE EM METAL CROMADO SEM TAMPA, INCLUSO FIXAÇÃO.</t>
  </si>
  <si>
    <t>TANQUE DE LOUÇA BRANCA COM COLUNA, 30L OU EQUIVALENTE, INCLUSO SIFÃO FLEXÍVEL EM PVC, VÁLVULA METÁLICA E TORNEIRA DE METAL CROMADO PADRÃO MÉDIO - FORNECIMENTO E INSTALAÇÃO.</t>
  </si>
  <si>
    <t>CUBA DE EMBUTIR DE AÇO INOXIDÁVEL MÉDIA, INCLUSO VÁLVULA TIPO AMERICANA EM METAL CROMADO E SIFÃO FLEXÍVEL EM PVC- FORNECIMENTO E INSTALAÇÃO</t>
  </si>
  <si>
    <t>CUBA EM AÇO INOXIDÁVEL DE EMBUTIR, AISI304, APLICAÇÃO PARA TANQUE (600X600X400MM), ASSENTAMENTO EM BANCADA, INCLUSIVE VÁLVULA DE ESCOAMENTO DE METAL COM ACABAMENTO CROMADO, SIFÃO DE METAL TIPO COPO COM ACABAMENTO CROMADO, FORNECIMENTO E INSTALAÇÃO</t>
  </si>
  <si>
    <t>TORNEIRA METÁLICA PARA LAVATÓRIO, FECHAMENTO AUTOMÁTICO,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</si>
  <si>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</si>
  <si>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</si>
  <si>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TORNEIRA METÁLICA PARA IRRIGAÇÃO/JARDIM, ACABAMENTO CROMADO, APLICAÇÃO DE PAREDE, INCLUSIVE FORNECIMENTO E INSTALAÇÃO</t>
  </si>
  <si>
    <t>PLACA DE INDICATIVA DE "EXTINTOR" EM PVC, DIM.: 20 X 20 CM</t>
  </si>
  <si>
    <t>LUMINÁRIA DE EMERGÊNCIA - FORNECIMENTO E INSTALAÇÃO. AF_11/2017</t>
  </si>
  <si>
    <t>PLACA FOTOLUMINESCENTE "S12" - 380 X 190 MM (SAÍDA)</t>
  </si>
  <si>
    <t>PLACA FOTOLUMINESCENTE "S2" SAÍDA DE EMERGÊNCIA ESQUERDA/DIREITA 252X126MM</t>
  </si>
  <si>
    <t>QUADRO DE DISTRIBUIÇÃO PARA 24 MÓDULOS COM BARRAMENTO 100 A.</t>
  </si>
  <si>
    <t>CAIXA DE PASSAGEM EM ALVENARIA E TAMPA DE CONCRETO, FUNDO DE BRITA, TIPO 1,30 X 40 X 40 CM, INCLUSIVE ESCAVAÇÃO, REATERRO E BOTA-FORA.</t>
  </si>
  <si>
    <t>CAPTOR DE LATÃO CROMADO, COBRE CROMADO OU AÇO INOXIDÁVEL, TIPO FRANKLIN.</t>
  </si>
  <si>
    <t>CONECTOR CABO-HASTE EM BRONZE NATURAL PARA DOIS CABOS DE COBRE DE 16-70 MM².</t>
  </si>
  <si>
    <t>MASTRO SIMPLES DE FERRO GALVANIZADO PARA PÁRA-RAIOS, ALTURA DE 3 M, Ø 40 MM (1 1/2") OU 50 MM (2"), COMPLETO.</t>
  </si>
  <si>
    <t>ABRAÇADEIRA GUIA PARA MASTROS SIMPLES PARA DUAS DESCIDA 1 1/2".</t>
  </si>
  <si>
    <t>APARELHO SINALIZADOR DE OBSTÁCULOS COM CÉLULA FOTOELÉTRICA, DUPLO.</t>
  </si>
  <si>
    <t>ATERRAMENTO COMPLETO PARA PÁRA-RAIOS , COM HASTES DE COBRE COM ALMA DE AÇO TIPO "COPPERWELD.</t>
  </si>
  <si>
    <t>PROTEÇÃO DA CORDOALHA DO PÁRA-RAIO COM TUBO DE PVC RÍGIDO, Ø 50 MM (2"), COMPRIMENTO 3,00 M.</t>
  </si>
  <si>
    <t xml:space="preserve">TELHAMENTO COM TELHA METÁLICA GALVANIZADA TRAPEZOIDAL, TIPO DUPLA TERMOACÚSTICA COM DUAS FACES TRAPEZOIDAIS, ESP 0,6MM PRÉ PINTADA EM DUAS FACES, COM ISOLAMENTO DE ESPUMA RÍGIDA DE POLIURETANO 30MM PINTADA NA COR BRANCA, INCLUSIVE ACESSÓRIOS PARA FIXAÇÃO, FORNECIMENTO E INSTALAÇÃO.                        </t>
  </si>
  <si>
    <t>M2</t>
  </si>
  <si>
    <t>PREPARAÇÃO PARA EMASSAMENTO OU PINTURA (LÁTEX/ACRÍLICA) EM PAREDES E TETOS, INCLUSIVE UMA (1) DEMÃO DE SELADOR ACRÍLICO</t>
  </si>
  <si>
    <t>EMASSAMENTO EM PAREDES INTERNAS COM MASSA CORRIDA (PVA),DUAS(2)DEMÃOS, INCLUSIVE LIXAMENTO PARA PINTURA.</t>
  </si>
  <si>
    <t>EMASSAMENTO EM TETOS COM MASSA CORRIDA (PVA),DUAS(2)DEMÃOS, INCLUSIVE LIXAMENTO PARA PINTURA.</t>
  </si>
  <si>
    <t>APLICAÇÃO MANUAL DE PINTURA COM TINTA LÁTEX PVA EM TETO, DUAS DEMÃOS - SOBRE TETO.</t>
  </si>
  <si>
    <t>PINTURA ESMALTE ACETINADO PARA MADEIRA, DUAS DEMÃOS, SOBRE FUNDO NIVELADOR BRANCO EM ESQUADRIAS DE MADEIRA</t>
  </si>
  <si>
    <t>M3</t>
  </si>
  <si>
    <t>KG</t>
  </si>
  <si>
    <t>Subtotal item 1</t>
  </si>
  <si>
    <t xml:space="preserve">Subtotal item 3 </t>
  </si>
  <si>
    <t>Subtotal  item 4</t>
  </si>
  <si>
    <t xml:space="preserve">Subtotal item 5 </t>
  </si>
  <si>
    <t>6.1.3</t>
  </si>
  <si>
    <t>Subtotal  item 6</t>
  </si>
  <si>
    <t xml:space="preserve">Subtotal item 8 </t>
  </si>
  <si>
    <t xml:space="preserve">Subtotal item 11 </t>
  </si>
  <si>
    <t xml:space="preserve">Subtotal item 12 </t>
  </si>
  <si>
    <t xml:space="preserve">Subtotal item 15 </t>
  </si>
  <si>
    <t>DESCRIÇÃO</t>
  </si>
  <si>
    <t xml:space="preserve">UNIDADE: </t>
  </si>
  <si>
    <t xml:space="preserve">UN. </t>
  </si>
  <si>
    <t>QNT. TOTAL:</t>
  </si>
  <si>
    <t xml:space="preserve">Memória de Calculo discriminada: será utilizado apenas 1 placa de obra. </t>
  </si>
  <si>
    <t>EXTINTOR DE INCÊNDIO TIPO PÓ QUÍMICO 2-A:20-B:C, CAPACIDADE 4 KG</t>
  </si>
  <si>
    <t>7.5</t>
  </si>
  <si>
    <t>7.6</t>
  </si>
  <si>
    <t>CHAPIM METÁLICO, COM PINGADEIRA, CHAPA GALVANIZADA Nº 24, DESENVOLVIMENTO = 35 CM</t>
  </si>
  <si>
    <t>PLU-CHA-005</t>
  </si>
  <si>
    <t>Memoria de calculo discriminada: quantitativo retirado do projeto.</t>
  </si>
  <si>
    <t>Memoria de calculo discriminada: quantitativo retirado do projeto de SPDA.</t>
  </si>
  <si>
    <t>Memoria de calculo discriminada: quantitativo retirado do projeto de cobertura metálica.</t>
  </si>
  <si>
    <t>HID-RAL-020</t>
  </si>
  <si>
    <t>RALO HEMISFÉRICO (FORMATO ABACAXI) DE FERRO FUNDIDO, Ø75MM, FORNECIMENTO E INSTALAÇÃO</t>
  </si>
  <si>
    <t>Memoria de calculo discriminada: quantitativo retirado do projeto hidrossanitario e pluvial.</t>
  </si>
  <si>
    <t>PAI-GRA-015</t>
  </si>
  <si>
    <t>ALVENARIA DE VEDAÇÃO COM TIJOLO CERÂMICO FURADO, ESP. 14CM, PARA REVESTIMENTO, INCLUSIVE ARGAMASSA PARA ASSENTAMENTO</t>
  </si>
  <si>
    <t>7.7</t>
  </si>
  <si>
    <t>IMPERMEABILIZACAO DE ALVENARIA COM EMULSÃO ASFALTICA, DUAS DEMAOS, TRÊS PRIMEIRAS FIADAS INTERNO E EXTERNO (H=0,60M).</t>
  </si>
  <si>
    <t>C0770</t>
  </si>
  <si>
    <t>COBERTURA EM POLICARBONATO COMPACTO CRISTAL ESP: 6MM, FIXADO EM ESTRUTURA DE METALON GALVANIZADO (FORNECIMENTO E INSTALAÇÃO)</t>
  </si>
  <si>
    <t>BEBEDOURO EMPRESARIAL BDF300 IBBL/EQUIVALENTE (ACESSIVEL)</t>
  </si>
  <si>
    <t>10.47.09</t>
  </si>
  <si>
    <t>SUDECAP</t>
  </si>
  <si>
    <t>BEBEDOURO INDUSTRIAL SUSPENSO, INOX, 200L</t>
  </si>
  <si>
    <t>CANALETA PARA DRENAGEM, PRÉ-MOLDADA, TIPO MEIA CANA, DIÂMETRO 30CM, EXCLUSIVE TAMPA, INCLUSIVE ASSENTAMENTO EM ARGAMASSA, TRAÇO 1:3 (CIMENTO E AREIA), ESCAVAÇÃO, TRANSPORTE E RETIRADA DO MATERIAL ESCAVADO (EM CAÇAMBA) - CAPTAÇÃO DOS TALUDES</t>
  </si>
  <si>
    <t>DRE-CAN-005</t>
  </si>
  <si>
    <t xml:space="preserve">SISTEMA DE VEDAÇÃO VERTICAL INTERNO E EXTERNO </t>
  </si>
  <si>
    <t xml:space="preserve">REVESTIMENTOS DE PISOS INTERNOS E EXTERNOS </t>
  </si>
  <si>
    <t>MUR-BLO-010</t>
  </si>
  <si>
    <t>MOVIMENTO DE TERRAS PARA FUNDAÇÕES E REDES</t>
  </si>
  <si>
    <t>SAPATAS</t>
  </si>
  <si>
    <t>SEE-EST-005</t>
  </si>
  <si>
    <t>SEE-EST-045</t>
  </si>
  <si>
    <t>ESQ-POR-050</t>
  </si>
  <si>
    <t>EST-MET-035</t>
  </si>
  <si>
    <t>FORNECIMENTO, FABRICAÇÃO, TRANSPORTE E MONTAGEM DE
ESTRUTURA METÁLICA PARA TELHADO SOBRE LAJE PARA TELHAS METÁLICAS, INCLUSIVE PINTURA PRIMER</t>
  </si>
  <si>
    <t>ED-13852</t>
  </si>
  <si>
    <t>PILAR EM CONCRETO APARENTE 20 MPA, INCLUSIVE ARMAÇÃO,
FORMA PLASTIFICADA E DESFORMA</t>
  </si>
  <si>
    <t>M³</t>
  </si>
  <si>
    <t>VIGA DE 0,21 A 0,35 M DE LARGURA EM CONCRETO 20MPA,
APARENTE, ARMAÇÃO, FORMA PLASTIFICADA, ESCORAMENTO E
DESFORMA</t>
  </si>
  <si>
    <t>REVESTIMENTO COM AZULEJO BRANCO (20X20CM), JUNTA A
PRUMO, ASSENTAMENTO COM ARGAMASSA INDUSTRIALIZADA,
INCLUSIVE REJUNTAMENTO</t>
  </si>
  <si>
    <t>INST-AGU-005</t>
  </si>
  <si>
    <t>PONTO DE ÁGUA FRIA EMBUTIDO, INCLUINDO TUBO DE PVC
RÍGIDO SOLDÁVEL E CONEXÕES</t>
  </si>
  <si>
    <t>U</t>
  </si>
  <si>
    <t>INST-ESG-015</t>
  </si>
  <si>
    <t>INST-ESG-010</t>
  </si>
  <si>
    <t>PONTO DE ESGOTO, INCLUINDO TUBO DE PVC RÍGIDO SOLDÁVEL DE 50 MM E CONEXÕES (PIAS DE COZINHA, MÁQUINAS DE LAVAR,ETC.)</t>
  </si>
  <si>
    <t xml:space="preserve"> PONTO DE ESGOTO, INCLUINDO TUBO DE PVC RÍGIDO SOLDÁVEL DE 100 MM E CONEXÕES (VASO SANITÁRIO)</t>
  </si>
  <si>
    <t>HID-TUB-010</t>
  </si>
  <si>
    <t>FORNECIMENTO E ASSENTAMENTO DE TUBO PVC RÍGIDO
SOLDÁVEL, ÁGUA FRIA, DN 25 MM (3/4") , INCLUSIVE CONEXÕES</t>
  </si>
  <si>
    <t>FORNECIMENTO E ASSENTAMENTO DE TUBO PVC RÍGIDO
SOLDÁVEL, ÁGUA FRIA, DN 50 MM (1.1/2"), INCLUSIVE CONEXÕES</t>
  </si>
  <si>
    <t>HID-DAG-015</t>
  </si>
  <si>
    <t>CAIXA DÁGUA DE POLIETILENO COM TAMPA 1000 L</t>
  </si>
  <si>
    <t>INST-INT-005</t>
  </si>
  <si>
    <t>PONTO DE INTERRUPTOR, INCLUINDO ELETRODUTO DE PVC RÍGIDO E CAIXA COM ESPELHO</t>
  </si>
  <si>
    <t>INST-LUZ-005</t>
  </si>
  <si>
    <t>PONTO DE LUZ EMBUTIDO, INCLUINDO ELETRODUTO DE PVC
RÍGIDO E CAIXA COM ESPELHO (POR UNIDADE)</t>
  </si>
  <si>
    <t>INST-TOM-005</t>
  </si>
  <si>
    <t>PONTO DE TOMADA DE EMBUTIR, INCLUINDO ELETRODUTO DE PVC RÍGIDO E CAIXA COM ESPELHO</t>
  </si>
  <si>
    <t>COBERTURA EM TELHA METÁLICA GALVANIZADA ONDULADA, TIPO SIMPLES, ESP. 0,50MM, ACABAMENTO NATURAL, INCLUSIVE
ACESSÓRIOS PARA FIXAÇÃO, FORNECIMENTO E INSTALAÇÃO</t>
  </si>
  <si>
    <t>LIM-GER-005</t>
  </si>
  <si>
    <t>LIMPEZA FINAL PARA ENTREGA DA OBRA</t>
  </si>
  <si>
    <t>IIO-TAP-035</t>
  </si>
  <si>
    <t xml:space="preserve"> TAPUME DE TELA GALVANIZAADA # 2, FIO 14 COM BASE DE
CONCRETO</t>
  </si>
  <si>
    <t>MURO DE DIVISA - INCLUSO IMPLANTAÇÃO</t>
  </si>
  <si>
    <t>DEM-LUM-005</t>
  </si>
  <si>
    <t>REMOÇÃO DE LUMINÁRIA FLUORESCENTE</t>
  </si>
  <si>
    <t>DEM-TEL-010</t>
  </si>
  <si>
    <t xml:space="preserve"> REMOÇÃO DE TELHA TIPO CALHA DE FIBROCIMENTO, INCLUSIVE AFASTAMENTO E EMPILHAMENTO</t>
  </si>
  <si>
    <t>DEM-TEL-005</t>
  </si>
  <si>
    <t>DEM-ENG-005</t>
  </si>
  <si>
    <t>DEMOLIÇÃO DE ENGRADAMENTO DE TELHA METÁLICA, PVC OU
FIBROCIMENTO, INCLUSIVE EMPILHAMENTO</t>
  </si>
  <si>
    <t>DEM-PIS-010</t>
  </si>
  <si>
    <t>DEMOLIÇÃO DE PISO CERÂMICO OU LADRILHO HIDRÁULICO,
INCLUSIVE AFASTAMENTO</t>
  </si>
  <si>
    <t>DEM-PIS-005</t>
  </si>
  <si>
    <t>DEMOLIÇÃO DE PISO CIMENTADO OU CONTRAPISO DE
ARGAMASSA ESPESSURA MÁXIMA DE 10CM, INCLUSIVE
AFASTAMENTO</t>
  </si>
  <si>
    <t>DEM-REV-005</t>
  </si>
  <si>
    <t>DEMOLIÇÃO DE REBOCO INCLUSIVE AFASTAMENTO</t>
  </si>
  <si>
    <t>DEM-REV-010</t>
  </si>
  <si>
    <t>DEMOLIÇÃO DE REVESTIMENTO CERÂMICO, AZULEJO OU
LADRILHO HIDRÁULICO INCLUSIVE AFASTAMENTO</t>
  </si>
  <si>
    <t>DEM-ALV-010</t>
  </si>
  <si>
    <t>DEMOLIÇÃO DE ALVENARIA DE TIJOLO CERÂMICO SEM
APROVEITAMENTO DO MATERIAL, INCLUSIVE AFASTAMENTO</t>
  </si>
  <si>
    <t>DEM-LOU-005</t>
  </si>
  <si>
    <t>REMOÇÃO DE LOUÇAS (LAVATÓRIO, BANHEIRA, PIA, VASO
SANITÁRIO, TANQUE)</t>
  </si>
  <si>
    <t>DEM-POR-005</t>
  </si>
  <si>
    <t>REMOÇÃO DE PORTA OU JANELA INCLUSIVE MARCO E ALISAR,
INCLUSIVE AFASTAMENTO E EMPILHAMENTO</t>
  </si>
  <si>
    <t>DEM-BAN-005</t>
  </si>
  <si>
    <t>REMOÇÃO DE BANCADA DE PEDRA (MÁRMORE, GRANITO,
ARDÓSIA, MARMORITE, ETC.)</t>
  </si>
  <si>
    <t>SER-COR-007</t>
  </si>
  <si>
    <t>CORRIMÃO DUPLO EM TUBO GALVANIZADO DIN 2440, D = 1 1/2" -
FIXADO EM ALVENARIA</t>
  </si>
  <si>
    <t xml:space="preserve"> MADEIRA</t>
  </si>
  <si>
    <t>PIN-EMA-020</t>
  </si>
  <si>
    <t>PIN-LIX-015</t>
  </si>
  <si>
    <t>LIXAMENTO MANUAL EM SUPERFÍCIE METÁLICA PARA REMOÇÃO
DE TINTA</t>
  </si>
  <si>
    <t>PIN-ESM-005</t>
  </si>
  <si>
    <t>PINTURA ESMALTE EM ESQUADRIAS DE FERRO,DUAS(2)DEMÃOS,INCLUSIVE UMA (1) DEMÃO DE FUNDO ANTICORROSIVO</t>
  </si>
  <si>
    <t>DEM-CON-005</t>
  </si>
  <si>
    <t>DEMOLIÇÃO DE CONCRETO SIMPLES-MANUAL, INCLUSIVE
AFASTAMENTO</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</si>
  <si>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</si>
  <si>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</si>
  <si>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DEM-POR-030</t>
  </si>
  <si>
    <t>REMOÇÃO DE PORTA OU JANELA METÁLICA, INCLUSIVE
AFASTAMENTO</t>
  </si>
  <si>
    <t>DEM-RED-010</t>
  </si>
  <si>
    <t>RETIRADA DE TUBULAÇÕES EMBUTIDAS DE REDE DE ÁGUA,
ELÉTRICA, GASES ETC., INCLUSIVE CORTES E DESVIOS</t>
  </si>
  <si>
    <t>3.2</t>
  </si>
  <si>
    <t>3.2.1</t>
  </si>
  <si>
    <t>3.2.2</t>
  </si>
  <si>
    <t>3.2.3</t>
  </si>
  <si>
    <t>5.1.2</t>
  </si>
  <si>
    <t>6.1.4</t>
  </si>
  <si>
    <t>7.8</t>
  </si>
  <si>
    <t>7.9</t>
  </si>
  <si>
    <t>7.10</t>
  </si>
  <si>
    <t>7.11</t>
  </si>
  <si>
    <t>11.7</t>
  </si>
  <si>
    <t>13.3</t>
  </si>
  <si>
    <t>13.4</t>
  </si>
  <si>
    <t>13.5</t>
  </si>
  <si>
    <t>13.6</t>
  </si>
  <si>
    <t>12.2</t>
  </si>
  <si>
    <t>12.3</t>
  </si>
  <si>
    <t>12.4</t>
  </si>
  <si>
    <t>14.2</t>
  </si>
  <si>
    <t>14.4</t>
  </si>
  <si>
    <t>14.5</t>
  </si>
  <si>
    <t>12.5</t>
  </si>
  <si>
    <t>12.6</t>
  </si>
  <si>
    <t>12.7</t>
  </si>
  <si>
    <t>Suntotal 7</t>
  </si>
  <si>
    <t>Subtotal item 2</t>
  </si>
  <si>
    <t xml:space="preserve">Subtotal item 16 </t>
  </si>
  <si>
    <t>5.1.3</t>
  </si>
  <si>
    <t>8.2</t>
  </si>
  <si>
    <t>8.3</t>
  </si>
  <si>
    <t>8.4</t>
  </si>
  <si>
    <t>8.5</t>
  </si>
  <si>
    <t>8.6</t>
  </si>
  <si>
    <t>8.7</t>
  </si>
  <si>
    <t>9.1.1</t>
  </si>
  <si>
    <t>9.1.2</t>
  </si>
  <si>
    <t>9.1.3</t>
  </si>
  <si>
    <t>9.1.4</t>
  </si>
  <si>
    <t>9.1.5</t>
  </si>
  <si>
    <t>9.1.6</t>
  </si>
  <si>
    <t>9.1.7</t>
  </si>
  <si>
    <t>9.2.1</t>
  </si>
  <si>
    <t>9.2.2</t>
  </si>
  <si>
    <t>9.2.3</t>
  </si>
  <si>
    <t>9.2.4</t>
  </si>
  <si>
    <t>9.2.5</t>
  </si>
  <si>
    <t>Subtotal  item 9</t>
  </si>
  <si>
    <t>10.3</t>
  </si>
  <si>
    <t>10.5</t>
  </si>
  <si>
    <t>10.7</t>
  </si>
  <si>
    <t>10.8</t>
  </si>
  <si>
    <t>10.9</t>
  </si>
  <si>
    <t>10.10</t>
  </si>
  <si>
    <t xml:space="preserve">Subtotal item 10 </t>
  </si>
  <si>
    <t>12.8</t>
  </si>
  <si>
    <t>14.8</t>
  </si>
  <si>
    <t>14.9</t>
  </si>
  <si>
    <t>14.10</t>
  </si>
  <si>
    <t>14.11</t>
  </si>
  <si>
    <t>14.12</t>
  </si>
  <si>
    <t>14.13</t>
  </si>
  <si>
    <t>14.14</t>
  </si>
  <si>
    <t>14.15</t>
  </si>
  <si>
    <t xml:space="preserve">Subtotal item 14 </t>
  </si>
  <si>
    <t>16.1.1</t>
  </si>
  <si>
    <t>16.1.2</t>
  </si>
  <si>
    <t>16.1.3</t>
  </si>
  <si>
    <t>16.1.4</t>
  </si>
  <si>
    <t>16.1.5</t>
  </si>
  <si>
    <t>16.1.6</t>
  </si>
  <si>
    <t>16.2.1</t>
  </si>
  <si>
    <t>16.2.2</t>
  </si>
  <si>
    <t>16.2.3</t>
  </si>
  <si>
    <t>16.2.4</t>
  </si>
  <si>
    <t>16.2.5</t>
  </si>
  <si>
    <t>16.2.6</t>
  </si>
  <si>
    <t>16.2.7</t>
  </si>
  <si>
    <t>Subtotal  item 17</t>
  </si>
  <si>
    <t>74,45 fundos +37,90 lateral = 112,35 x 2,20 = 247,17m²</t>
  </si>
  <si>
    <t>247,17 m²</t>
  </si>
  <si>
    <t>63,40*0,40 = 25,36 M³</t>
  </si>
  <si>
    <t>ATERRO MANUAL PARA NIVELAMENTO DO TERRENO COM SOLO ARGILO-ARENOSO, EM CAMADAS DE 0,40 M E COMPACTAÇÃO MECANIZADA.</t>
  </si>
  <si>
    <t>TRA-CAM-020</t>
  </si>
  <si>
    <t>TRANSPORTE DE MATERIAL DE QUALQUER NATUREZA EM
CAMINHÃO DMT &gt; 5 KM (DENTRO DO PERÍMETRO URBANO)</t>
  </si>
  <si>
    <t>M3XKM</t>
  </si>
  <si>
    <t>TRA-CAR-05</t>
  </si>
  <si>
    <t>CARGA DE MATERIAL DE QUALQUER NATUREZA SOBRE CAMINHÃO - MANUAL</t>
  </si>
  <si>
    <t>REMOÇÃO DE TELHA METÁLICA OU PVC, INCLUSIVE AFASTAMENTO E EMPILHAMENTO</t>
  </si>
  <si>
    <t>TRA-CAÇ-015</t>
  </si>
  <si>
    <t>TRANSPORTE DE MATERIAL DEMOLIDO EM CAÇAMBA</t>
  </si>
  <si>
    <t>1.2</t>
  </si>
  <si>
    <t>1.3</t>
  </si>
  <si>
    <t>PLUVIAL E ESGOTO : (24,9 + 15,15)*0,5*0,2 + (2*2*0,8) = 7,21 m³</t>
  </si>
  <si>
    <t>7,21 M³</t>
  </si>
  <si>
    <t>PLUVIAL E ESGOTO(24,9+15,15)*0,3*0,2 = 2,40</t>
  </si>
  <si>
    <t>2,40 M³</t>
  </si>
  <si>
    <t>PLUVIAL E ESGOTO: 7,21 - 2,4 = 4,80 M³</t>
  </si>
  <si>
    <t>4,80 M³</t>
  </si>
  <si>
    <t>4* 0,6*0,4*4 = 3,84 M²</t>
  </si>
  <si>
    <t>(4*0,6*0,6*0,4) = 0,576 m³</t>
  </si>
  <si>
    <t xml:space="preserve">74,45 fundos +37,90 +4,30 lateral = 116,8 x 2,50 x 0,15 = 43,80 m³ + escada = 3,0 *4,9*0,15 = 2,20 m³ </t>
  </si>
  <si>
    <t xml:space="preserve">6 pilares x 4 m altura = (6*4*0,15*0,3) = 1,08 </t>
  </si>
  <si>
    <t xml:space="preserve">quantitativo retirado do projeto </t>
  </si>
  <si>
    <t>10 caçambas de 5 m³</t>
  </si>
  <si>
    <t>930,9-146,36 = 784,54</t>
  </si>
  <si>
    <t xml:space="preserve"> quantitativo retirado do projeto </t>
  </si>
  <si>
    <t>muro de divisa= =(102,55+116,8) = 219,35</t>
  </si>
  <si>
    <t>AGUA FRIA + ELETRICA= 25 +35 = 60</t>
  </si>
  <si>
    <t>COZINHA + BEBEDOUROS+TANQUE + DESPENSA FRIA+ TORNEIRA DE JARDIM + WC= 2+2+2+1+3+ 4 = 14</t>
  </si>
  <si>
    <t>3 UNIADES EXISTENTES</t>
  </si>
  <si>
    <t>LIGAÇÕES CAIXA DÁGUA</t>
  </si>
  <si>
    <t>DESCIDA MURO+ PATIO+ VALAS= 12,0+8,5+40,05= 60,55</t>
  </si>
  <si>
    <t>8*(3,5+1+0,6) = 40,8</t>
  </si>
  <si>
    <t>4+2 = 6</t>
  </si>
  <si>
    <t>GRELA PATIO, MEDIDA DE PROJETO</t>
  </si>
  <si>
    <t>MURO FRENTE + FUNDOS = (63,3+29,2) = 92,50</t>
  </si>
  <si>
    <t>DESCIDAS DE 75 MM</t>
  </si>
  <si>
    <t>DESCIDAS DE 100 MM</t>
  </si>
  <si>
    <t>COZINHA + BEBEDOUROS+TANQUE + DESPENSAS + WC= 1+2+2+2+1 = 8</t>
  </si>
  <si>
    <t>COZINHA + BEBEDOUROS + WC= 2+2+1 = 5</t>
  </si>
  <si>
    <t xml:space="preserve">Memoria de calculo discriminada: quantitativo retirado do projeto </t>
  </si>
  <si>
    <t>8 SALAS X 2 LUMINARIAS = 16</t>
  </si>
  <si>
    <t>UM QUADRO EM CADA BLOCO</t>
  </si>
  <si>
    <t>UMA CAIXA PARA CADA QUADRO</t>
  </si>
  <si>
    <t>01 PONTO POR AMBIENTE E 02 NO PATIO</t>
  </si>
  <si>
    <t>QUANTIDADE EXISTENTE + AMPLIAÇÃO</t>
  </si>
  <si>
    <t>DUAS BASCULAS NOVAS A SEREM INSTALADAS NAS DESPENSAS = 2X1,50 = 3,00M</t>
  </si>
  <si>
    <t>JANELA NOVA NA SALA DE SUPERVISAO = 2,00M</t>
  </si>
  <si>
    <t>PORTA NOVA DEPOSITO = 0,80</t>
  </si>
  <si>
    <t>PORTAO NOVO PRA DEPOSITO = 0,90</t>
  </si>
  <si>
    <t>2 PORTAS NOVAS DESPENSA = 1,40</t>
  </si>
  <si>
    <t>2 PORTAS AREA DE SERVICO = 1,60</t>
  </si>
  <si>
    <t>TOTAL GERAL-&gt;</t>
  </si>
  <si>
    <t>PARDE DA DESPENSA-&gt; 3,00X3,00=9,00M² X 0,20= 1,80M³</t>
  </si>
  <si>
    <t>NOVA AREA DE SERVIÇO -&gt; (0,80X2,10) + (1,00X3,00) + (0,80X2,10)= 1,68+3,00+1,68 = 6,36 X 0,20M =  1,28M³</t>
  </si>
  <si>
    <t>BALCAO NO HALL DE ENTRADA -&gt;1,20X0,75X0,85 = 0,76M³</t>
  </si>
  <si>
    <t>VAO PARA PORTAO P/ DEPOSITO -&gt; 0,90X2,10X0,20 = 0,38M³</t>
  </si>
  <si>
    <t>VAO PARA NOVA JANELA SUPERVISAO -&gt; 2,00*1,20*0,20=0,48M³</t>
  </si>
  <si>
    <t>NOVA DESPENSA-&gt; (3,00X3,00)+[(2,30+2,45)X3,00]=9,00+14,25 = 23,25M²</t>
  </si>
  <si>
    <t>COMPLEMENTO DA PAREDE NO PATIO -&gt; 1,00X3,60 =3,60M²</t>
  </si>
  <si>
    <t>FECHAMENTO VAO DE JANELA NA SALA SUPERVISAO -&gt; 2,00X1,20 = 2,40M²</t>
  </si>
  <si>
    <t>FECHAMENTO PORTAS DO BAN. -&gt; 2X (0,60X2,10) = 2,52M²</t>
  </si>
  <si>
    <t>FECHAMENTO VAO JANELA SALA 06 -&gt; (2,00*1,20) =2,40M²</t>
  </si>
  <si>
    <t>ACRESCIMO DE PAREDE AREA DO BEBEDOURO -&gt; 0,90X3,00 = 2,70M²</t>
  </si>
  <si>
    <t>FECHAMENTO DO NOVO DEPOSITO -&gt; 2,20X3,00=6,60M²</t>
  </si>
  <si>
    <t>PERIMETRO DE ALVENARIA NOVA X 0,60 = 3,00+2,30+1,45+1,00+0,60+0,60+0,90+2,20 = 12,05 X 1,20 = 14,46M²</t>
  </si>
  <si>
    <t>MURO FRONTAL -&gt; (46,45+2,70+17,01) X 0,60 = 36,69M²</t>
  </si>
  <si>
    <t>MURO DIVISA -&gt; ( 29,20+37,94+50,00+24,50+4,30)X 1,20 = 175,13M²</t>
  </si>
  <si>
    <t>PORTA DE ABRIR,MADEIRA DE LEI PRANCHETA PARA PINTURA COMPLETA 80 X 210CM,COM FERRAGENS EM FERRO LATONADO, CONFORME PROJETOS DE ESQUADRIAS</t>
  </si>
  <si>
    <t>ESQ-POR-045</t>
  </si>
  <si>
    <t>PORTA DE ABRIR, MADEIRA DE LEI PRANCHETA PARA PINTURA COMPLETA 70 X 210 CM,COM FERRAGENS EM FERRO LATONADO</t>
  </si>
  <si>
    <t>ESQ-POR-040</t>
  </si>
  <si>
    <t>PORTA DE ABRIR, MADEIRA DE LEI PRANCHETA PARA PINTURA COMPLETA 60 X 210 CM,COM FERRAGENS EM FERRO LATONADO</t>
  </si>
  <si>
    <t>6.1.5</t>
  </si>
  <si>
    <t>COTAÇÃO</t>
  </si>
  <si>
    <t>MERCADO</t>
  </si>
  <si>
    <t>PORTA EM MADEIRA DE LEI REVESTIDA EM LAMINADO MELAMÍNICO, COM MARCO EM ALUMÍNIO ANODIZADO NATURAL, TARJETA LIVRE/OCUPADO E DOBRADIÇAS -</t>
  </si>
  <si>
    <t>REMOÇÃO DE PORTAS DAS SALAS 12,11,10,09,08,07,06,05,04, COZINHA, SUPERVISÃO, DEPÓSITO -&gt; 12X(0,80X2,10) = 20,16M²</t>
  </si>
  <si>
    <t>PORTAS BAN. MASC. E FEM -&gt; 2X(0,70X2,10) = 2,94M²</t>
  </si>
  <si>
    <t>CABINES DOS BANHEIROS -&gt; 6X(0,8X1,40) = 6,72M²</t>
  </si>
  <si>
    <t>DEPOSITO BANHEIROS -&gt; 2X(0,60X2,10) = 2,52M²</t>
  </si>
  <si>
    <t xml:space="preserve">TOTAL GERAL -&gt; </t>
  </si>
  <si>
    <t>SUBSTITUIÇÃO DE TODAS AS PORTAS DE 80CM = 15</t>
  </si>
  <si>
    <t>SUBSTITUIÇÃO DE TODAS AS PORTAS DE 70CM = 4</t>
  </si>
  <si>
    <t>SUBSTITUIÇÃO DE TODAS AS PORTAS DE 60 CM = 3</t>
  </si>
  <si>
    <t>SUBSTITUIR TODAS PORTAS DOS SANITARIOS INFANTIS = 6X (0,80X1,40) = 6,72</t>
  </si>
  <si>
    <t xml:space="preserve">JANELAS DE VIDRO </t>
  </si>
  <si>
    <t>6.3.2</t>
  </si>
  <si>
    <t>11 JANELAS (2,50X1,50) = 41,25M²</t>
  </si>
  <si>
    <t>6 JANELAS (2,00X1,50) =  18,00M²</t>
  </si>
  <si>
    <t>2 BASCULAS (1,50X0,50) = 1,50M²</t>
  </si>
  <si>
    <t>1 JANELA (2,00X1,20) =  2,40M²</t>
  </si>
  <si>
    <t>BASCULA COZINHA: 3,00</t>
  </si>
  <si>
    <t>VID-LIS-010</t>
  </si>
  <si>
    <t xml:space="preserve">VIDRO COMUM LISO INCOLOR, ESP. 4MM, INCLUSIVE FIXAÇÃO E VEDAÇÃO COM GUARNIÇÃO/GAXETA DE BORRACHA NEOPRENE, FORNECIMENTO E INSTALAÇÃO, EXCLUSIVE CAIXILHO/PERFIL </t>
  </si>
  <si>
    <t>VID-FAN-010</t>
  </si>
  <si>
    <t>VIDRO IMPRESSO (FANTASIA) TIPO CANELADO OU MARTELADO INCOLOR, ESP. 3MM OU 4MM, INCLUSIVE FIXAÇÃO E VEDAÇÃO COM GUARNIÇÃO/GAXETA DE BORRACHA NEOPRENE, FORNECIMENTO E INSTALAÇÃO, EXCLUSIVE CAIXILHO/PERFIL</t>
  </si>
  <si>
    <t>SUBSTITUIÇÃO DE VIDROS QUEBRADOS E/OU TRINCADOS NAS JANELAS-&gt; 1,00X0,20 = 0,20M²</t>
  </si>
  <si>
    <t>SUBSTITUIÇÃO DE VIDROS QUEBRADOS E/OU TRINCADOS NAS JANELAS-&gt; 3 X ( 0,50X0,90) = 1,35M²</t>
  </si>
  <si>
    <t>4X(0,50X0,20) = 0,40M²</t>
  </si>
  <si>
    <t>1,35+0,40=1,75M²</t>
  </si>
  <si>
    <t>PORTÃO DO DEPÓSITO DA ESCADA -&gt; 3,00X2,10=6,30M²</t>
  </si>
  <si>
    <t>PORTÃO DO HALL DE ENTRADA -&gt; 2,50X3,00=7,50M²</t>
  </si>
  <si>
    <t>GRADE JANELA DA DESPENSA -&gt; 2,50X1,20=3,00M²</t>
  </si>
  <si>
    <t>PORTÃO DA DESPENSA -&gt; 0,70X2,10= 1,47M²</t>
  </si>
  <si>
    <t>PORTÃO ÁREA EXTERNA FRONTAL -&gt; 1,50X2,00=3,00M²</t>
  </si>
  <si>
    <t>PORTAO CORRER PATIO -&gt; 6,25X2,20=13,75M²</t>
  </si>
  <si>
    <t>FECHAMENTO PASSA PRATO -&gt; 1,50X0,70= 1,05M²</t>
  </si>
  <si>
    <t>JANELA SALA 06 -&gt; 1,20X2,00=2,40M²</t>
  </si>
  <si>
    <t>JANELA SUPERVISÃO -&gt; 1,20X2,00 = 2,40M²</t>
  </si>
  <si>
    <t>JANELAS SALAS 12,11,10,09,08,07 -&gt; 11 X (2,50X1,50) = 41,25M²</t>
  </si>
  <si>
    <t>JANELAS SALAS 06,05,04 -&gt; 6X(1,50X2,00) = 18,00M²</t>
  </si>
  <si>
    <t>DESPENSA -&gt; (2,00X1,10) = 2,20M²</t>
  </si>
  <si>
    <t>DIMENSAO RETIRADA DE PROJETO, CORRIMAO PARA A ESCADA NA ENTRADA</t>
  </si>
  <si>
    <t>SUBSTITUIR PORTAO DO PATIO =  6,25X2,20 = 13,75M²</t>
  </si>
  <si>
    <t>PORTAO NOVO PRA DEPOSITO = 0,90X2,10 = 1,89M²</t>
  </si>
  <si>
    <t>SER-POR-060</t>
  </si>
  <si>
    <t>PORTÃO DE TUBO DE FERRO COLOCADO COM CADEADO</t>
  </si>
  <si>
    <t>LETRAS DE AÇO INOX 25X25 CM, "E.M. SEBASTIÃO LAVIOLA".</t>
  </si>
  <si>
    <t xml:space="preserve">CERÂMICA ESMALTADA 10 X 10 CM PEI IV, ASSENTADA COM ARGAMASSA PRÉ-FABRICADA, INCLUSIVE REJUNTAMENTO </t>
  </si>
  <si>
    <t>FACHADA-&gt; 12X(2,50X3,00)= 90,00M²</t>
  </si>
  <si>
    <t>MURO CORREDOR FUNDOS-&gt; 51,85X1,85 = 95,92M²</t>
  </si>
  <si>
    <t xml:space="preserve">REMOÇÃO DAS PASTILHAS DA ÁREA DE CIRC E PATIO H=1.80 -&gt; (6,70+18,65+2,50+3,90+6,05+7,25+5,90+3,25+20,00+20,00+7,50) + 11X(0,25+0,25+0,40+0,40) = </t>
  </si>
  <si>
    <t>101,70 + (11X1,30) = 101,70 + 14,30 = 116,00M X 1,80 = 208,80M²</t>
  </si>
  <si>
    <t>REMOÇÃO DE AZULEJOS CERAMICOS</t>
  </si>
  <si>
    <t>COZINHA -&gt; (3,00+3,00+4,10+4,10) X 1,80 = 25,56M²</t>
  </si>
  <si>
    <t>BANHEIROS - &gt; [3X(1,00+1,00)]+(5,75+5,75+2,10+2,10)X1,60= (6,00+15,70)X1,60 = 34,72 X 2 BANHEIROS = 69,44M²</t>
  </si>
  <si>
    <r>
      <t>PAREDE PATIO -&gt; (3,60X2,50)=9,00M</t>
    </r>
    <r>
      <rPr>
        <b/>
        <sz val="9"/>
        <color rgb="FF000000"/>
        <rFont val="Arial"/>
        <family val="2"/>
      </rPr>
      <t>²</t>
    </r>
  </si>
  <si>
    <t xml:space="preserve">TOTAL GERAL-&gt; </t>
  </si>
  <si>
    <t>MURO CORREDOR FUNDOS-&gt; 51,85X2,30 = 119,25M²</t>
  </si>
  <si>
    <t>MURO FRONTAL -&gt; (46,45+2,70+17,01) *2,50 = 165,40M²</t>
  </si>
  <si>
    <t>MURO DIVISA -&gt; ( 29,20+37,94+50,00+24,50+4,30)X2,20X2= 640,81M²</t>
  </si>
  <si>
    <t>COZINHA-&gt; (3,00+3,00+4,10+4,10)X3,00 = 42,60 - (0,80X2,10) - (0,70X2,10) - (2,00X1,00) - (1,50X0,70)= 42,60 - 1,68 - 1,47 - 2,00 - 1,05 = 36,40M²</t>
  </si>
  <si>
    <t>DESPENSAS-&gt; [(2,05+2,05+3,00+3,00)X3,00]+[(2,35+2,35+3,00+3,00)X3,00]+[(0,800+0,800+3,00+3,00)X3,00] = 30,30+32,10+22,80= 85,20M² - (0,70X2,10) - (0,70X2,10)</t>
  </si>
  <si>
    <t>( 1,50X0,50) - (1,50X0,50) = 85,20 - 1,47-1,47-0,75-0,75= 80,76M²</t>
  </si>
  <si>
    <t>BAN. MASC. E FEM. -&gt; [(1,10X1,60) X 6 ] + [(2,10+2,10+4,65) X3,00] = (4,65X1,60) = 10,56+26,55+7,44=44,55 X 2= 89,10MM²</t>
  </si>
  <si>
    <t>PAREDE NOVO TANQUE-&gt; 4,35X3,00=13,05M²</t>
  </si>
  <si>
    <t>REPOSIÇÃO DA AREA DE REMOÇÃO -&gt; 208,80M²</t>
  </si>
  <si>
    <t>PAREDE PATIO -&gt; (5,45X1,80)=9,81M²</t>
  </si>
  <si>
    <t>AREA DO BEBEDOURO-&gt; (1,45+1,45+3,00)X1,80=10,62M²</t>
  </si>
  <si>
    <t>PAREDE DEPOSITO-&gt; (2,20X1,80)= 3,96M²</t>
  </si>
  <si>
    <t>REPARO DEM SALA 05-&gt; (0,50X0,50)=0,25M²</t>
  </si>
  <si>
    <t>FECHAMENTO JANELA SALA 06 -&gt; 2,00X1,20=2,40M²</t>
  </si>
  <si>
    <t>DEM-SOL-005</t>
  </si>
  <si>
    <t>RETIRADA DE SOLEIRA DE MÁRMORE OU GRANITO</t>
  </si>
  <si>
    <t>9.1.8</t>
  </si>
  <si>
    <t>PISO EM CONCRETO, PREPARADO EM OBRA COM BETONEIRA, FCK13,5MPA, SEM ARMAÇÃO, ACABAMENTO RÚSTICO,ESP.8CM,INCLUSIVEFORNECIMENTO, LANÇAMENTO, ADENSAMENTO, SARRAFEAMENTO, INCLUSIVE JUNTA DE DILATAÇÃO</t>
  </si>
  <si>
    <t xml:space="preserve">EXECUÇÃO DE PASSEIO OU PISO DE CONCRETO COM CONCRETO MOLDADO IN LOCO, FEITO EM OBRA, ACABAMNETO CONVENCIONAL, ESP. 6CM , ARMADO </t>
  </si>
  <si>
    <t xml:space="preserve">M2 </t>
  </si>
  <si>
    <t>PLANTIO DE GRAMA ESMERALDA EM PLACAS, INCLUSIVE TERRA VEGETAL E CONSERVAÇÃO POR 30 DIAS</t>
  </si>
  <si>
    <t xml:space="preserve">SALA 12 = 46,20M² -&gt; SALA 11 = 47,60M² -&gt; SALA 10 = 16,00M² -&gt; SALA 09 = 50,40M² -&gt; SALA 08= 50,40M² -&gt; SALA 07 = 49,00M² -&gt; SALA 06= 41,10M² -&gt; </t>
  </si>
  <si>
    <t>SALA 05= 42,00M² -&gt; SALA 04= 42,26M² -&gt; BAN. FEM= 9,76M² -&gt; BAN. MAS.= 9,76M² -&gt; COZINHA= 12,30M² -&gt; DESPENSA= 7,35M² -&gt; SUPERVISÃO= 8,75M²</t>
  </si>
  <si>
    <t>DIRETORIA E SECRETARIA= 24,15M² -&gt; HALL DE ENTRADA= 18,62M² -&gt; REFEITÓRIO= 42,77M² -&gt; PATIO + CIRC. = 332,00M²</t>
  </si>
  <si>
    <t>IDEM AREA DE DEMOLIÇÃO DE PISO = 850,42</t>
  </si>
  <si>
    <t>16 SOLEIRAS 82CM = 13,12M</t>
  </si>
  <si>
    <t>16 SOLEIRAS (,82X0,30) = 3,95M²</t>
  </si>
  <si>
    <t>ACRESCIMO NA CALÇADA EXISTENTE-&gt; 0,65X21,20=13,78M²</t>
  </si>
  <si>
    <t>ÁREA FRONTAL ENTRE A QUADRA E A ENTRADA. QUANTITATIVO RETIRADO DE PROJETO.</t>
  </si>
  <si>
    <t>AREA RETIRADA DE PROJETO = 635,00M²</t>
  </si>
  <si>
    <t>REVESTIMENTOS DE PAREDES INTERNOS E EXTERNOS</t>
  </si>
  <si>
    <t>IDEM AREA DE DEMOLIÇÃO DE PISO CERÂMICO = 850,42M²</t>
  </si>
  <si>
    <t>SALA 12 = 46,20M² -&gt; SALA 11 = 47,60M² -&gt; SALA 10 = 16,10M² -&gt; W.C. = 2,88M² -&gt; SALA 09 = 50,40M² -&gt; SALA 08= 50,40M² -&gt; SALA 07 = 49,00M² -&gt;</t>
  </si>
  <si>
    <t>DIRETORIA E SECRETARIA= 24,15M² -&gt; W.C. =2,80M² -&gt;  HALL DE ENTRADA= 18,65M² -&gt; CIRC. = 112,57M² -&gt; SALA 06= 41,10M² -&gt; SALA 05= 42,00M² -&gt;</t>
  </si>
  <si>
    <t>SALA 04= 42,26 -&gt; BAN. F. = 9,76 -&gt; BAN. MASC. =9,76M²-&gt; REFEITÓRIO= 42,77M² -&gt; COZINHA= 12,30M² -&gt; DESPENSA SECA = 7,35M² -&gt; SUPERVISÃO= 8,75M²-&gt;</t>
  </si>
  <si>
    <t>W.C. = 2,72M² -&gt; DEPOSITO = 1,62M² -&gt; CIRC. = 44,75</t>
  </si>
  <si>
    <t>IDEM AREA DE PREPARAÇÃO = 695,89</t>
  </si>
  <si>
    <t>PAREDES INTERNAS ACIMA DO BARRAMENTO DE PASTILHA-&gt; SALA 12 = (7,00+7,00+0,40+1,60+0,20) X 1,20 = 18,24M²</t>
  </si>
  <si>
    <t>SALA 11 = (7,00+7,00+0,40+1,60+0,20) X 1,20 = 18,24M²</t>
  </si>
  <si>
    <t>SALA 10 =  (4,85+2,60+3,30+2,00) X 3,00 = 38,25M²</t>
  </si>
  <si>
    <t>W.C. = (1,80+1,00+1,70+0,90) X 1,20 = 6,48M²</t>
  </si>
  <si>
    <t>SALA 09= (7,00+7,00+0,40+1,60+0,20) X 1,20 = 18,24M²</t>
  </si>
  <si>
    <t>SALA 08 = (7,00+7,00+0,40+1,60+0,20) X 1,20 = 18,24M²</t>
  </si>
  <si>
    <t>SALA 07 =  (7,00+7,00+0,40+1,60+0,20) X 1,20 = 18,24M²</t>
  </si>
  <si>
    <t>SALA 06= ( 5,75+1,20+2,25+5,75)X1,20 = 17,94M²</t>
  </si>
  <si>
    <t>SALA 05 =  ( 5,75+1,20+2,25+5,75)X1,20 = 17,94M²</t>
  </si>
  <si>
    <t>SALA 04 =  ( 5,75+1,40+2,25+5,75)X1,20 = 18,18M²</t>
  </si>
  <si>
    <t>CIRC. = ( 30,05+5,90+7,25+11,35+1,45+1,45+3,00+8,65+1,50+21,05+7,50+7,50+22,40)X1,20=154,86M²</t>
  </si>
  <si>
    <t>SUPERVISÃO = (2,50+2,90+2,90+2,50) X 3,00 = 32,40M²</t>
  </si>
  <si>
    <t>W.C. = (1,60+1,00+1,70+1,70) X 1,20 = 7,20M²</t>
  </si>
  <si>
    <t>DEPOSITO= (1,00+1,55+0,90+1,00) X 3,00 = 13,35M²</t>
  </si>
  <si>
    <t>SECRETARIA E DIRETORIA = (6,80+6,80+3,35+2,00 X 3 = 56,85M²</t>
  </si>
  <si>
    <t>DEPOSITO NOVO= (4,75+4,75+2,90+2,90) X 3 = 45,90 - [2X ( 3,00X,60)] = 42,30M²</t>
  </si>
  <si>
    <t>AREA DE SERVIÇO NOVA = (4,50X3,00) - [2X(2,00X0,50)] =  13,50 - 2,00 = 11,50M²</t>
  </si>
  <si>
    <t xml:space="preserve">FACHADAS= (21,20+22,40+7,50+6,05+22,44+15,20+1,20+,40+11,35) X4,00 = 107,74 X 4= 430,96M² - VAOS DE JANELAS = 430,96 - [12X(2,50-1,50)] - [6X(3,00X0,50)] - </t>
  </si>
  <si>
    <t>[2X(2,00X0,50)]-[2X(2,00X1,00)]- (2,00X1,00) = 430,96 - 45,00-9,00-2,00-4,00-2,00= 368,96M²</t>
  </si>
  <si>
    <t>IDEM AREA DE PREPARAÇÃO = 877,41</t>
  </si>
  <si>
    <t xml:space="preserve"> SALA 12 = (7,00+7,00+0,40+1,60+0,20) X 1,20 = 18,24M²</t>
  </si>
  <si>
    <t>SUPERVISÃO = (2,50+2,90+2,90+2,50) X 1,20 = 12,96M²</t>
  </si>
  <si>
    <t>DEPOSITO= (1,00+1,55+0,90+1,00) X 1,20 = 5,34M²</t>
  </si>
  <si>
    <t>SECRETARIA E DIRETORIA = (6,80+6,80+3,35+2,00 X 1,50 = 22,74M²</t>
  </si>
  <si>
    <t>DEPOSITO NOVO= (4,75+4,75+2,90+2,90) X 1,20 = 45,90 - [2X ( 3,00X,60)] = 16,92M²</t>
  </si>
  <si>
    <t>AREA DE SERVIÇO NOVA = (4,50X1,2) - [2X(2,00X0,50)] =  13,50 - 2,00 = 4,600M²</t>
  </si>
  <si>
    <t xml:space="preserve">FACHADAS= (21,20+22,40+7,50+6,05+22,44+15,20+1,20+,40+11,35) X2,20 = 107,74 X 2,20= 237,03M² - VAOS DE JANELAS = 430,96 - [12X(2,50-1,50)] - [6X(3,00X0,50)] - </t>
  </si>
  <si>
    <t>[2X(2,00X0,50)]-[2X(2,00X1,00)]- (2,00X1,00) = 237,03 - [(45,00-9,00-2,00-4,00-2,00)/2] = 237,03 - 31 = 206,03M²</t>
  </si>
  <si>
    <t>SUPERVISÃO = (2,50+2,90+2,90+2,50) X 1,80 = 19,44M²</t>
  </si>
  <si>
    <t>DEPOSITO= (1,00+1,55+0,90+1,00) X 1,80 = 8,01M²</t>
  </si>
  <si>
    <t>SECRETARIA E DIRETORIA = (6,80+6,80+3,35+2,00 X 3 = 34,11M²</t>
  </si>
  <si>
    <t>DEPOSITO NOVO= (4,75+4,75+2,90+2,90) X1,80 = 27,54M²</t>
  </si>
  <si>
    <t>AREA DE SERVIÇO NOVA = (4,50X1,80=8,10M²</t>
  </si>
  <si>
    <t xml:space="preserve">FACHADAS= (21,20+22,40+7,50+6,05+22,44+15,20+1,20+,40+11,35) X4,00 = 107,74 X 1,80 =  193,93M² - VAOS DE JANELAS = 193,93 - [12X(2,50-1,50)] - [6X(3,00X0,50)] - </t>
  </si>
  <si>
    <t>[2X(2,00X0,50)]-[2X(2,00X1,00)]- (2,00X1,00) = 193,93 - [(45,00-9,00-2,00-4,00-2,00)/3]= 193,93-31 = 162,93M²</t>
  </si>
  <si>
    <t>PREPARAÇÃO PARA EMASSAMENTO OU PINTURA (LÁTEX/ACRÍLICA) EM PAREDE, INCLUSIVE UMA (1) DEMÃO DE SELADOR ACRÍLICO</t>
  </si>
  <si>
    <t>APLICAÇÃO MANUAL DE PINTURA COM TINTA LÁTEX ACRÍLICA EM PAREDES, DUAS DEMÃOS - SOBRE PAREDES INTERNAS, EXTERNAS. (INCLUSIVE MUROS DE DIVISA)</t>
  </si>
  <si>
    <t>10.11</t>
  </si>
  <si>
    <t>PIN-OLE-005</t>
  </si>
  <si>
    <t>PINTURA ESMALTE EM SUPERFÍCIE DE CONCRETO/ALVENARIA, DUAS (2) DEMÃOS, EXCLUSIVE SELADOR ACRÍLICO E MASSA ACRÍLICA/CORRIDA (PVA)</t>
  </si>
  <si>
    <t>DEM-PEI-005</t>
  </si>
  <si>
    <t>RETIRADA DE PEITORIL DE MÁRMORE OU GRANITO</t>
  </si>
  <si>
    <t>PEITORIL DE CINZA ANDORINHA E = 2 CM</t>
  </si>
  <si>
    <t>BANCADA EM GRANITO CINZA ANDORINHA E=3CM, APOIADA EM CONSOLE DE METALON 20 X 30 MM</t>
  </si>
  <si>
    <t>8.8</t>
  </si>
  <si>
    <t>11X250= 27,50M</t>
  </si>
  <si>
    <t>6X2,00 = 12,00</t>
  </si>
  <si>
    <t>1X15,0=1,50</t>
  </si>
  <si>
    <t>1X1,20 = 1,20</t>
  </si>
  <si>
    <t>11X (2,50X0,32) = 8,80M²</t>
  </si>
  <si>
    <t>6X (2,00X0,25) = 3,00M²</t>
  </si>
  <si>
    <t>2 X ( 1,50X0,20) = 0,60M²</t>
  </si>
  <si>
    <t>1 X ( 1,20X0,20) = 0,24M²</t>
  </si>
  <si>
    <t>REMOVER= 6 BACIAS SANITARIAS DOS BANHEIROS, 2 CUBAS CERAMICAS DE EMBUTIR, 1 TANQUE, 2 CUBAS COZINHA, 6 TORNEIRAS.</t>
  </si>
  <si>
    <t>COZINHA=4,10*0,55=2,25M²</t>
  </si>
  <si>
    <t>BANHEIROS = 2X(1,35X0,50)=1,35M2</t>
  </si>
  <si>
    <t>SUBSTITUIR OS VASOS SANITARIOS DOS BANHEIROS POR 2 ADULTOS E 1 INFANTIL EM CASA BANHEIRO.</t>
  </si>
  <si>
    <t>SUBSTITUIR A PIA ATUAL E A NOVA TERÁ 2 CUBAS UM LADO ALTURA INFANTIL 60CM E OUTRO LADO ALTURA ADULTO 80CM</t>
  </si>
  <si>
    <t>SERA UTILIZADO 1 PAPELEIRA PARA CADA BACIA SANITARIA INSTALADA</t>
  </si>
  <si>
    <t>NOVA AREA DE SERVIÇO, INSTALAR 2 NOVOS TANQUES</t>
  </si>
  <si>
    <t>01 NA COZINHA</t>
  </si>
  <si>
    <t>01 NA COZINHA - TANQUE PARA LAVAR PANELAS</t>
  </si>
  <si>
    <t>4 PARA OS NOVOS LAVATORIOS</t>
  </si>
  <si>
    <t>2 PARA COZINHA</t>
  </si>
  <si>
    <t>1 PARA CADA TANQUE</t>
  </si>
  <si>
    <t>4 TORNEIRAS A SEREM INSTALADAS NA FACHADA FRONTAL</t>
  </si>
  <si>
    <t>LUMINIARIA TIPO PLAFON (SOBREPOR), QUADRADA, 24X24CM, EM ALUMINOU PINTADO COR BRANCA, LED 25W C/ DIFUSOR, ALADIN OU SIMILAR</t>
  </si>
  <si>
    <t>EMASSAMENTO EM ESQUADRIA DE MADEIRA COM MASSA A ÓLEO, DUAS (2) DEMÃOS, INCLUSIVE LIXAMENTO PARA PINTURA A ÓLEO OU ESMALTE</t>
  </si>
  <si>
    <t>JANELAS SALAS: 12,11,09,08,07,SECRETARIA E DIRETORIA=&gt; [06X(1,50X0,10)] + [7X(2,50X0,10)] = 0,90+ 1,75 = 2,65 X 12 = 31,80M²</t>
  </si>
  <si>
    <t>GRADES SALAS: 12,11,09,08,07,SECRETARIA E DIRETORIA=&gt; 12 X (2,70X1,70) = 55,08M²</t>
  </si>
  <si>
    <t>BASCULAS SALAS: 06,05,04 =&gt; [8X (0,50X0,10)] + [5X(3,00X0,10)] = 0,40 + 1,50 = 1,90M² X 6 = 11,40M²</t>
  </si>
  <si>
    <t>GRADES SALAS: 06,05,04=&gt; (3,20X0,70) X 6 = 13,44M²</t>
  </si>
  <si>
    <t>GRADE DEPOSITO DA ESCADA =&gt; (3,00X1,00) = 3,00M²</t>
  </si>
  <si>
    <t>BASCULAS NOVA AREA DE SERVIÇO =&gt; [6X(0,50X0,10)]+[5X(2,00X0,10)] = 0,30 + 1,00 = 1,30M²</t>
  </si>
  <si>
    <t>GRADE DAS BASCULAS=&gt; 2X (2,020X0,70) = 3,08M²</t>
  </si>
  <si>
    <t>JANELAS REFEITÓRIO E COZINHA =&gt; [6X(1,00X0,10)] + [5X(2,00X0,10)] X 3 = 0,60+1 = 1,60 X 3 = 4,80M²</t>
  </si>
  <si>
    <t>GRADES REFITORIO =&gt; 2 X ( 2,20X1,20) = 5,28M²</t>
  </si>
  <si>
    <t>BASCULAS BANHEIROS =&gt; [5X(0,90X0,10)]1+[3X(1,00X0,10)] X 2 = 0,45M²+0,30=0,75X2= 1,50M²</t>
  </si>
  <si>
    <t>BASCULA W.C. SUPERVISAO = 0,50X0,50 = 0,25M²</t>
  </si>
  <si>
    <t>BASCULA W.C. SALA PROFESSOR =&gt; 2,00X0,50 = 1,00M²</t>
  </si>
  <si>
    <t>GRADIL BARRA CHATA EXTERNO =&gt; 46,45+2,70+17,01+3,50 = 69,66 X 2 = 139,32M²</t>
  </si>
  <si>
    <t>PORTÃO CALÇADA=&gt; 3,00X2,50 = 7,50 X 2 LADOS = 15,00M²</t>
  </si>
  <si>
    <t>PORTÃO ENTRADA: 3,00X2,50 = 7,50M²</t>
  </si>
  <si>
    <t>PORTAO SAIDA PARA QUADRA = 13,75M²</t>
  </si>
  <si>
    <t>PORTAO SAIDA PRA DEPOSITO = 1,89M²</t>
  </si>
  <si>
    <t>PORTA DA DIRETORIA= 0,90X2,10 = 1,89M²</t>
  </si>
  <si>
    <t>IDEM AREA DE LIXAMENTO = 311,28M²</t>
  </si>
  <si>
    <t>15 PORTAS 80CM =[ 15 X ( 0,80X2,10)] X 2 AMBOS LADOS= 50,40M²</t>
  </si>
  <si>
    <t>4 PORTAS 70CM = [A(0,70X2,10)]X2=11,76M²</t>
  </si>
  <si>
    <t>3 PORTAS DE 60CM = [3X(0,60X2,10)]X2 = 7,56M²</t>
  </si>
  <si>
    <t>316 PLACAS 25X25 = 20,40M²</t>
  </si>
  <si>
    <t>373 PLACAS 25X25 = 23,32M²</t>
  </si>
  <si>
    <t>40 PLACAS 25X25 = 2,50</t>
  </si>
  <si>
    <t>20 PLACAS = 1,25M²</t>
  </si>
  <si>
    <t>PORTAO ENTRADA NOVO= 2,5X3,00 = 7,50</t>
  </si>
  <si>
    <t>PASSA PRATO = 1,50X0,70 = 1,05M²</t>
  </si>
  <si>
    <t xml:space="preserve">VASO SANITÁRIO LINHA INFANTIL, CELITE OU SIMILAR C/ CAIXA ACOPLADA, INCLUSIVE ASSENTO SANITARIO INFANTIL, CONJUNTO FIXAÇÃO DECA OU SIMILAR, ANEL DE VEDAÇÃO, TUBO DE LIGAÇÃO COM ACABAMENTO CROMADO E ENGATE PLASTICO </t>
  </si>
  <si>
    <t>COLOCAR ASSENTO PLASTICO EM TODOS OS SANITARIOS DOS BANHEIROS OS INFANTIS ESTAO INCLUSOS NO ITEM</t>
  </si>
  <si>
    <t>BASE DE PREÇO: SETOP JAN/2020, SINAPI FEV/2020, SEINFRA 026.1, ORSE ABR/2020, SUDECAP FEV/2020</t>
  </si>
  <si>
    <t>MURO DIVISÓRIO BLOCO DE CONCRETO APARENTE E = 15 CM, H=2,20 M, INCLUSIVE SAPATA DE CONCRETO ARMADO FCK = 15MPA, 50 X 55 CM</t>
  </si>
  <si>
    <t>2.1</t>
  </si>
  <si>
    <t>2.2</t>
  </si>
  <si>
    <t>2.3</t>
  </si>
  <si>
    <t>2.4</t>
  </si>
  <si>
    <t>2.5</t>
  </si>
  <si>
    <t>2.6</t>
  </si>
  <si>
    <t>3.1.1</t>
  </si>
  <si>
    <t>6.2.2</t>
  </si>
  <si>
    <t>6.3</t>
  </si>
  <si>
    <t>6.4.3</t>
  </si>
  <si>
    <t>6.4.4</t>
  </si>
  <si>
    <t>10.2</t>
  </si>
  <si>
    <t>10.4</t>
  </si>
  <si>
    <t>10.6</t>
  </si>
  <si>
    <t>Subtotal  item 13</t>
  </si>
  <si>
    <t>16.1</t>
  </si>
  <si>
    <t>16.2</t>
  </si>
  <si>
    <t>ELÉTRICA</t>
  </si>
  <si>
    <t>16.1.7</t>
  </si>
  <si>
    <t>(12*0,6*4) * 0,617 = 17,77</t>
  </si>
  <si>
    <t>(29,2+17+2,7+46,45+7,2)*2,5 = 256,37</t>
  </si>
  <si>
    <t>74,45 fundos +37,90 +4,30 lateral = 116,80 + 51,65*0,4 = 137,46</t>
  </si>
  <si>
    <t>( 3+3+4,2)*0,15*0,3 = 0,46</t>
  </si>
  <si>
    <t>ENTRADA=7*4=28,00</t>
  </si>
  <si>
    <t>ÁREA NOVA DE LAVENARIA-&gt; (43,47 X2) = 86,94M²</t>
  </si>
  <si>
    <t>IDEM AREA DE CHAPISCO=1102,40</t>
  </si>
  <si>
    <t>SUBSTITUIR OS VASOS SANITARIOS DOS BANHEIROS POR 2 ADULTOS E 1 INFANTIL EM CADA BANHEIRO.</t>
  </si>
  <si>
    <t>TELA GALVANIZAADA # 2, FIO 14 COM BASE DE
CONCRETO</t>
  </si>
  <si>
    <t>VID-TEM-005</t>
  </si>
  <si>
    <t>VIDRO TEMPERADO INCOLOR, ESP. 6MM, INCLUSIVE FIXAÇÃO E VEDAÇÃO COM GUARNIÇÃO/GAXETA DE BORRACHA NEOPRENE, FORNECIMENTO E INSTALAÇÃO, INCLUSIVE CAIXILHO/PERFIL</t>
  </si>
  <si>
    <t>UN</t>
  </si>
  <si>
    <t>DATA:</t>
  </si>
  <si>
    <t>OBRA: REFORMA ESCOLA MUNICIPAL SEBASTIÃO LAVIOLA</t>
  </si>
  <si>
    <t>ENDEREÇO: RUA SIMEÃO FÉRES, 276 - SAFIRA, MURIAÉ/MG</t>
  </si>
  <si>
    <t>CRONOGRAMA FISICO FINANCEIRO</t>
  </si>
  <si>
    <t>MEMÓRIA ANALITICA DE CALCULO</t>
  </si>
  <si>
    <t>FORRO EM PVC BRANCO DE L = 10 CM</t>
  </si>
  <si>
    <t>7.12</t>
  </si>
  <si>
    <t>FOR-PVC-005</t>
  </si>
  <si>
    <t>FORRO EM PVC PARA DESPENSA E DEPOSITO</t>
  </si>
  <si>
    <t>CONTRAPISO E PONTE DE ADERÊNCIA EM ARGAMASSA TRAÇO 1:4 (CIMENTO E AREIA), PREPARO MECÂNICO COM BETONEIRA 400 L, APLICADO EM ÁREAS SECAS SOBRE LAJE, ADERIDO, ESPESSURA 3CM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</si>
</sst>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quot;R$ &quot;#,##0.00"/>
    <numFmt numFmtId="166" formatCode="#,##0.00\ ;&quot; (&quot;#,##0.00\);&quot; -&quot;#\ ;@\ "/>
    <numFmt numFmtId="167" formatCode="_-* #,##0.00_-;\-* #,##0.00_-;_-* \-??_-;_-@_-"/>
  </numFmts>
  <fonts count="26">
    <font>
      <sz val="11"/>
      <color rgb="FF000000"/>
      <name val="Arial"/>
      <family val="2"/>
      <charset val="1"/>
    </font>
    <font>
      <b/>
      <sz val="10"/>
      <color rgb="FF000000"/>
      <name val="Arial"/>
      <family val="2"/>
      <charset val="1"/>
    </font>
    <font>
      <sz val="10"/>
      <name val="Arial"/>
      <family val="2"/>
      <charset val="1"/>
    </font>
    <font>
      <sz val="11"/>
      <color rgb="FF000000"/>
      <name val="Calibri"/>
      <family val="2"/>
      <charset val="1"/>
    </font>
    <font>
      <b/>
      <sz val="10"/>
      <name val="Arial"/>
      <family val="2"/>
      <charset val="1"/>
    </font>
    <font>
      <sz val="10"/>
      <color rgb="FF00B050"/>
      <name val="Arial"/>
      <family val="2"/>
      <charset val="1"/>
    </font>
    <font>
      <sz val="10"/>
      <color rgb="FF000000"/>
      <name val="Arial"/>
      <family val="2"/>
      <charset val="1"/>
    </font>
    <font>
      <sz val="10"/>
      <color rgb="FF00B0F0"/>
      <name val="Arial"/>
      <family val="2"/>
      <charset val="1"/>
    </font>
    <font>
      <u/>
      <sz val="11"/>
      <color rgb="FF0000FF"/>
      <name val="Arial"/>
      <family val="2"/>
      <charset val="1"/>
    </font>
    <font>
      <b/>
      <sz val="11"/>
      <color rgb="FF000000"/>
      <name val="Arial"/>
      <family val="2"/>
      <charset val="1"/>
    </font>
    <font>
      <sz val="11"/>
      <color rgb="FF000000"/>
      <name val="Arial"/>
      <family val="2"/>
      <charset val="1"/>
    </font>
    <font>
      <sz val="10"/>
      <color rgb="FF000000"/>
      <name val="Arial"/>
      <family val="2"/>
    </font>
    <font>
      <sz val="8"/>
      <name val="Arial"/>
      <family val="2"/>
      <charset val="1"/>
    </font>
    <font>
      <sz val="10"/>
      <name val="Arial"/>
      <family val="2"/>
    </font>
    <font>
      <b/>
      <sz val="10"/>
      <name val="Arial"/>
      <family val="2"/>
    </font>
    <font>
      <b/>
      <sz val="11"/>
      <name val="Arial"/>
      <family val="2"/>
    </font>
    <font>
      <b/>
      <sz val="11"/>
      <color rgb="FF000000"/>
      <name val="Arial"/>
      <family val="2"/>
    </font>
    <font>
      <sz val="11"/>
      <color rgb="FF000000"/>
      <name val="Arial"/>
      <family val="2"/>
    </font>
    <font>
      <sz val="9"/>
      <color rgb="FF000000"/>
      <name val="Arial"/>
      <family val="2"/>
    </font>
    <font>
      <b/>
      <sz val="9"/>
      <color rgb="FF000000"/>
      <name val="Arial"/>
      <family val="2"/>
    </font>
    <font>
      <sz val="8"/>
      <color rgb="FF010000"/>
      <name val="CenturyGothic"/>
    </font>
    <font>
      <sz val="10"/>
      <color rgb="FF010000"/>
      <name val="Arial"/>
      <family val="2"/>
    </font>
    <font>
      <b/>
      <sz val="12"/>
      <name val="Arial"/>
      <family val="2"/>
    </font>
    <font>
      <sz val="10"/>
      <color rgb="FF010000"/>
      <name val="CenturyGothic"/>
    </font>
    <font>
      <sz val="10"/>
      <color theme="1"/>
      <name val="Arial"/>
      <family val="2"/>
      <charset val="1"/>
    </font>
    <font>
      <b/>
      <sz val="10"/>
      <color rgb="FF000000"/>
      <name val="Arial"/>
      <family val="2"/>
    </font>
  </fonts>
  <fills count="11">
    <fill>
      <patternFill patternType="none"/>
    </fill>
    <fill>
      <patternFill patternType="gray125"/>
    </fill>
    <fill>
      <patternFill patternType="solid">
        <fgColor rgb="FFFFFFFF"/>
        <bgColor rgb="FFFFFFCC"/>
      </patternFill>
    </fill>
    <fill>
      <patternFill patternType="solid">
        <fgColor rgb="FFBFBFBF"/>
        <bgColor rgb="FFC0C0C0"/>
      </patternFill>
    </fill>
    <fill>
      <patternFill patternType="solid">
        <fgColor rgb="FFC0C0C0"/>
        <bgColor rgb="FFBFBFBF"/>
      </patternFill>
    </fill>
    <fill>
      <patternFill patternType="solid">
        <fgColor rgb="FFFFFF00"/>
        <bgColor rgb="FFFFFF00"/>
      </patternFill>
    </fill>
    <fill>
      <patternFill patternType="solid">
        <fgColor theme="0" tint="-0.249977111117893"/>
        <bgColor indexed="64"/>
      </patternFill>
    </fill>
    <fill>
      <patternFill patternType="solid">
        <fgColor theme="0"/>
        <bgColor indexed="64"/>
      </patternFill>
    </fill>
    <fill>
      <patternFill patternType="solid">
        <fgColor theme="0"/>
        <bgColor rgb="FFBFBFBF"/>
      </patternFill>
    </fill>
    <fill>
      <patternFill patternType="solid">
        <fgColor theme="0"/>
        <bgColor rgb="FFFFFFCC"/>
      </patternFill>
    </fill>
    <fill>
      <patternFill patternType="solid">
        <fgColor theme="0"/>
        <bgColor rgb="FFC0C0C0"/>
      </patternFill>
    </fill>
  </fills>
  <borders count="21">
    <border>
      <left/>
      <right/>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top/>
      <bottom/>
      <diagonal/>
    </border>
    <border>
      <left/>
      <right style="thin">
        <color indexed="64"/>
      </right>
      <top/>
      <bottom/>
      <diagonal/>
    </border>
  </borders>
  <cellStyleXfs count="5">
    <xf numFmtId="0" fontId="0" fillId="0" borderId="0"/>
    <xf numFmtId="164" fontId="10" fillId="0" borderId="0" applyBorder="0" applyProtection="0"/>
    <xf numFmtId="9" fontId="10" fillId="0" borderId="0" applyBorder="0" applyProtection="0"/>
    <xf numFmtId="0" fontId="8" fillId="0" borderId="0" applyBorder="0" applyProtection="0"/>
    <xf numFmtId="0" fontId="3" fillId="0" borderId="0" applyBorder="0" applyProtection="0"/>
  </cellStyleXfs>
  <cellXfs count="448">
    <xf numFmtId="0" fontId="0" fillId="0" borderId="0" xfId="0"/>
    <xf numFmtId="0" fontId="2" fillId="0" borderId="0" xfId="4" applyFont="1" applyBorder="1" applyAlignment="1" applyProtection="1">
      <alignment horizontal="center" vertical="center"/>
    </xf>
    <xf numFmtId="0" fontId="2" fillId="0" borderId="0" xfId="4" applyFont="1" applyBorder="1" applyAlignment="1" applyProtection="1">
      <alignment horizontal="center"/>
    </xf>
    <xf numFmtId="0" fontId="2" fillId="0" borderId="0" xfId="4" applyFont="1" applyBorder="1" applyAlignment="1" applyProtection="1">
      <alignment vertical="center"/>
    </xf>
    <xf numFmtId="164" fontId="2" fillId="0" borderId="0" xfId="4" applyNumberFormat="1" applyFont="1" applyBorder="1" applyAlignment="1" applyProtection="1">
      <alignment horizontal="center" vertical="center"/>
    </xf>
    <xf numFmtId="0" fontId="4" fillId="0" borderId="0" xfId="4" applyFont="1" applyBorder="1" applyAlignment="1" applyProtection="1">
      <alignment horizontal="center" vertical="center" wrapText="1"/>
    </xf>
    <xf numFmtId="0" fontId="4" fillId="0" borderId="0" xfId="4" applyFont="1" applyBorder="1" applyAlignment="1" applyProtection="1">
      <alignment horizontal="center" wrapText="1"/>
    </xf>
    <xf numFmtId="0" fontId="4" fillId="0" borderId="0" xfId="4" applyFont="1" applyBorder="1" applyAlignment="1" applyProtection="1">
      <alignment vertical="center" wrapText="1"/>
    </xf>
    <xf numFmtId="164" fontId="4" fillId="0" borderId="0" xfId="4" applyNumberFormat="1" applyFont="1" applyBorder="1" applyAlignment="1" applyProtection="1">
      <alignment horizontal="center" vertical="center" wrapText="1"/>
    </xf>
    <xf numFmtId="0" fontId="2" fillId="2" borderId="0" xfId="4" applyFont="1" applyFill="1" applyBorder="1" applyAlignment="1" applyProtection="1">
      <alignment vertical="center"/>
    </xf>
    <xf numFmtId="0" fontId="4" fillId="4" borderId="2" xfId="4" applyFont="1" applyFill="1" applyBorder="1" applyAlignment="1" applyProtection="1">
      <alignment horizontal="center" vertical="center"/>
    </xf>
    <xf numFmtId="0" fontId="4" fillId="4" borderId="2" xfId="4" applyFont="1" applyFill="1" applyBorder="1" applyAlignment="1" applyProtection="1">
      <alignment vertical="center"/>
    </xf>
    <xf numFmtId="164" fontId="2" fillId="4" borderId="2" xfId="4" applyNumberFormat="1" applyFont="1" applyFill="1" applyBorder="1" applyAlignment="1" applyProtection="1">
      <alignment vertical="center"/>
    </xf>
    <xf numFmtId="164" fontId="4" fillId="4" borderId="2" xfId="4" applyNumberFormat="1" applyFont="1" applyFill="1" applyBorder="1" applyAlignment="1" applyProtection="1">
      <alignment vertical="center"/>
    </xf>
    <xf numFmtId="164" fontId="4" fillId="4" borderId="2" xfId="1" applyFont="1" applyFill="1" applyBorder="1" applyAlignment="1" applyProtection="1">
      <alignment vertical="center"/>
    </xf>
    <xf numFmtId="0" fontId="4" fillId="0" borderId="2" xfId="4" applyFont="1" applyBorder="1" applyAlignment="1" applyProtection="1">
      <alignment vertical="center" wrapText="1"/>
    </xf>
    <xf numFmtId="164" fontId="4" fillId="0" borderId="2" xfId="1" applyFont="1" applyBorder="1" applyAlignment="1" applyProtection="1">
      <alignment vertical="center" wrapText="1"/>
    </xf>
    <xf numFmtId="0" fontId="4" fillId="0" borderId="2" xfId="4" applyFont="1" applyBorder="1" applyAlignment="1" applyProtection="1">
      <alignment horizontal="center" vertical="center" wrapText="1"/>
    </xf>
    <xf numFmtId="164" fontId="2" fillId="0" borderId="2" xfId="1" applyFont="1" applyBorder="1" applyAlignment="1" applyProtection="1">
      <alignment horizontal="right" vertical="center"/>
    </xf>
    <xf numFmtId="164" fontId="2" fillId="0" borderId="2" xfId="1" applyFont="1" applyBorder="1" applyAlignment="1" applyProtection="1">
      <alignment vertical="center"/>
    </xf>
    <xf numFmtId="0" fontId="4" fillId="0" borderId="2" xfId="4" applyFont="1" applyBorder="1" applyAlignment="1" applyProtection="1">
      <alignment horizontal="center" vertical="center"/>
    </xf>
    <xf numFmtId="0" fontId="2" fillId="0" borderId="2" xfId="4" applyFont="1" applyBorder="1" applyAlignment="1" applyProtection="1">
      <alignment vertical="center"/>
    </xf>
    <xf numFmtId="164" fontId="4" fillId="0" borderId="2" xfId="4" applyNumberFormat="1" applyFont="1" applyBorder="1" applyAlignment="1" applyProtection="1">
      <alignment vertical="center" wrapText="1"/>
    </xf>
    <xf numFmtId="0" fontId="2" fillId="0" borderId="2" xfId="4" applyFont="1" applyBorder="1" applyAlignment="1" applyProtection="1">
      <alignment horizontal="center" vertical="center"/>
    </xf>
    <xf numFmtId="0" fontId="4" fillId="3" borderId="2" xfId="4" applyFont="1" applyFill="1" applyBorder="1" applyAlignment="1" applyProtection="1">
      <alignment vertical="center"/>
    </xf>
    <xf numFmtId="0" fontId="2" fillId="3" borderId="2" xfId="4" applyFont="1" applyFill="1" applyBorder="1" applyAlignment="1" applyProtection="1">
      <alignment vertical="center"/>
    </xf>
    <xf numFmtId="164" fontId="2" fillId="3" borderId="2" xfId="4" applyNumberFormat="1" applyFont="1" applyFill="1" applyBorder="1" applyAlignment="1" applyProtection="1">
      <alignment vertical="center"/>
    </xf>
    <xf numFmtId="0" fontId="4" fillId="3" borderId="2" xfId="4" applyNumberFormat="1" applyFont="1" applyFill="1" applyBorder="1" applyAlignment="1">
      <alignment horizontal="center" vertical="center"/>
    </xf>
    <xf numFmtId="0" fontId="4" fillId="3" borderId="2" xfId="4" applyNumberFormat="1" applyFont="1" applyFill="1" applyBorder="1" applyAlignment="1">
      <alignment vertical="center"/>
    </xf>
    <xf numFmtId="164" fontId="4" fillId="3" borderId="2" xfId="4" applyNumberFormat="1" applyFont="1" applyFill="1" applyBorder="1" applyAlignment="1" applyProtection="1">
      <alignment vertical="center"/>
    </xf>
    <xf numFmtId="164" fontId="4" fillId="3" borderId="2" xfId="1" applyFont="1" applyFill="1" applyBorder="1" applyAlignment="1" applyProtection="1">
      <alignment vertical="center"/>
    </xf>
    <xf numFmtId="0" fontId="2" fillId="0" borderId="12" xfId="4" applyFont="1" applyBorder="1" applyAlignment="1" applyProtection="1">
      <alignment horizontal="center" vertical="center"/>
    </xf>
    <xf numFmtId="0" fontId="4" fillId="0" borderId="14" xfId="4" applyFont="1" applyBorder="1" applyAlignment="1" applyProtection="1">
      <alignment horizontal="center"/>
    </xf>
    <xf numFmtId="49" fontId="4" fillId="3" borderId="2" xfId="4" applyNumberFormat="1" applyFont="1" applyFill="1" applyBorder="1" applyAlignment="1" applyProtection="1"/>
    <xf numFmtId="165" fontId="4" fillId="0" borderId="2" xfId="1" applyNumberFormat="1" applyFont="1" applyBorder="1" applyAlignment="1" applyProtection="1">
      <alignment horizontal="center" vertical="center"/>
    </xf>
    <xf numFmtId="10" fontId="1" fillId="0" borderId="2" xfId="4" applyNumberFormat="1" applyFont="1" applyBorder="1" applyAlignment="1" applyProtection="1">
      <alignment horizontal="center" vertical="center"/>
    </xf>
    <xf numFmtId="0" fontId="4" fillId="0" borderId="2" xfId="4" applyFont="1" applyBorder="1" applyAlignment="1" applyProtection="1"/>
    <xf numFmtId="164" fontId="6" fillId="0" borderId="2" xfId="4" applyNumberFormat="1" applyFont="1" applyBorder="1" applyAlignment="1" applyProtection="1">
      <alignment horizontal="center" vertical="center"/>
    </xf>
    <xf numFmtId="0" fontId="4" fillId="3" borderId="2" xfId="4" applyFont="1" applyFill="1" applyBorder="1" applyAlignment="1" applyProtection="1"/>
    <xf numFmtId="0" fontId="2" fillId="0" borderId="2" xfId="4" applyFont="1" applyBorder="1" applyAlignment="1" applyProtection="1"/>
    <xf numFmtId="0" fontId="4" fillId="0" borderId="2" xfId="4" applyFont="1" applyBorder="1" applyAlignment="1" applyProtection="1">
      <alignment horizontal="center"/>
    </xf>
    <xf numFmtId="9" fontId="0" fillId="0" borderId="0" xfId="0" applyNumberFormat="1" applyBorder="1"/>
    <xf numFmtId="0" fontId="0" fillId="0" borderId="0" xfId="0" applyBorder="1"/>
    <xf numFmtId="164" fontId="4" fillId="3" borderId="12" xfId="4" applyNumberFormat="1" applyFont="1" applyFill="1" applyBorder="1" applyAlignment="1" applyProtection="1">
      <alignment horizontal="center" vertical="center"/>
    </xf>
    <xf numFmtId="10" fontId="4" fillId="3" borderId="1" xfId="4" applyNumberFormat="1" applyFont="1" applyFill="1" applyBorder="1" applyAlignment="1" applyProtection="1">
      <alignment horizontal="center" vertical="center"/>
    </xf>
    <xf numFmtId="165" fontId="2" fillId="3" borderId="15" xfId="4" applyNumberFormat="1" applyFont="1" applyFill="1" applyBorder="1" applyAlignment="1" applyProtection="1">
      <alignment horizontal="center" vertical="center"/>
    </xf>
    <xf numFmtId="165" fontId="2" fillId="3" borderId="12" xfId="4" applyNumberFormat="1" applyFont="1" applyFill="1" applyBorder="1" applyAlignment="1" applyProtection="1">
      <alignment horizontal="center" vertical="center"/>
    </xf>
    <xf numFmtId="165" fontId="2" fillId="3" borderId="4" xfId="4" applyNumberFormat="1" applyFont="1" applyFill="1" applyBorder="1" applyAlignment="1" applyProtection="1">
      <alignment horizontal="center" vertical="center"/>
    </xf>
    <xf numFmtId="0" fontId="0" fillId="0" borderId="13" xfId="0" applyBorder="1"/>
    <xf numFmtId="164" fontId="6" fillId="0" borderId="12" xfId="4" applyNumberFormat="1" applyFont="1" applyBorder="1" applyAlignment="1" applyProtection="1">
      <alignment horizontal="center" vertical="center"/>
    </xf>
    <xf numFmtId="165" fontId="6" fillId="5" borderId="12" xfId="4" applyNumberFormat="1" applyFont="1" applyFill="1" applyBorder="1" applyAlignment="1" applyProtection="1">
      <alignment horizontal="center" vertical="center"/>
    </xf>
    <xf numFmtId="0" fontId="5" fillId="0" borderId="0" xfId="4" applyFont="1" applyFill="1" applyBorder="1" applyAlignment="1" applyProtection="1">
      <alignment vertical="center"/>
    </xf>
    <xf numFmtId="0" fontId="2" fillId="0" borderId="0" xfId="4" applyFont="1" applyFill="1" applyBorder="1" applyAlignment="1" applyProtection="1">
      <alignment vertical="center"/>
    </xf>
    <xf numFmtId="0" fontId="0" fillId="0" borderId="0" xfId="0" applyFill="1"/>
    <xf numFmtId="0" fontId="2" fillId="0" borderId="2" xfId="4" applyFont="1" applyFill="1" applyBorder="1" applyAlignment="1" applyProtection="1">
      <alignment horizontal="center" vertical="center"/>
    </xf>
    <xf numFmtId="0" fontId="2" fillId="0" borderId="2" xfId="4" applyFont="1" applyFill="1" applyBorder="1" applyAlignment="1" applyProtection="1">
      <alignment vertical="center" wrapText="1"/>
    </xf>
    <xf numFmtId="164" fontId="2" fillId="0" borderId="2" xfId="1" applyFont="1" applyFill="1" applyBorder="1" applyAlignment="1" applyProtection="1">
      <alignment horizontal="right" vertical="center"/>
    </xf>
    <xf numFmtId="164" fontId="2" fillId="0" borderId="2" xfId="4" applyNumberFormat="1" applyFont="1" applyFill="1" applyBorder="1" applyAlignment="1" applyProtection="1">
      <alignment horizontal="right" vertical="center"/>
    </xf>
    <xf numFmtId="164" fontId="2" fillId="0" borderId="2" xfId="1" applyFont="1" applyFill="1" applyBorder="1" applyAlignment="1" applyProtection="1">
      <alignment vertical="center"/>
    </xf>
    <xf numFmtId="0" fontId="6" fillId="0" borderId="2" xfId="3" applyFont="1" applyFill="1" applyBorder="1" applyAlignment="1" applyProtection="1">
      <alignment vertical="center" wrapText="1"/>
    </xf>
    <xf numFmtId="0" fontId="2" fillId="0" borderId="2" xfId="4" applyFont="1" applyFill="1" applyBorder="1" applyAlignment="1" applyProtection="1">
      <alignment horizontal="center" vertical="center" wrapText="1"/>
    </xf>
    <xf numFmtId="0" fontId="2" fillId="0" borderId="2" xfId="4" applyNumberFormat="1" applyFont="1" applyFill="1" applyBorder="1" applyAlignment="1">
      <alignment horizontal="center" vertical="center" wrapText="1"/>
    </xf>
    <xf numFmtId="0" fontId="2" fillId="0" borderId="3" xfId="4" applyNumberFormat="1" applyFont="1" applyFill="1" applyBorder="1" applyAlignment="1">
      <alignment horizontal="center" vertical="center" wrapText="1"/>
    </xf>
    <xf numFmtId="0" fontId="6" fillId="0" borderId="2" xfId="0" applyFont="1" applyFill="1" applyBorder="1" applyAlignment="1">
      <alignment vertical="center" wrapText="1"/>
    </xf>
    <xf numFmtId="0" fontId="2" fillId="0" borderId="6" xfId="4" applyNumberFormat="1" applyFont="1" applyFill="1" applyBorder="1" applyAlignment="1">
      <alignment horizontal="center" vertical="center" wrapText="1"/>
    </xf>
    <xf numFmtId="164" fontId="2" fillId="0" borderId="2" xfId="1" applyFont="1" applyFill="1" applyBorder="1" applyAlignment="1" applyProtection="1">
      <alignment horizontal="center" vertical="center"/>
    </xf>
    <xf numFmtId="0" fontId="2" fillId="0" borderId="2" xfId="4"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164" fontId="2" fillId="0" borderId="2" xfId="4" applyNumberFormat="1" applyFont="1" applyFill="1" applyBorder="1" applyAlignment="1" applyProtection="1">
      <alignment horizontal="center" vertical="center"/>
    </xf>
    <xf numFmtId="0" fontId="6" fillId="0" borderId="0" xfId="0" applyFont="1" applyFill="1" applyAlignment="1">
      <alignment vertical="center" wrapText="1"/>
    </xf>
    <xf numFmtId="0" fontId="4" fillId="0" borderId="2" xfId="4" applyFont="1" applyFill="1" applyBorder="1" applyAlignment="1" applyProtection="1">
      <alignment vertical="center" wrapText="1"/>
    </xf>
    <xf numFmtId="0" fontId="4" fillId="0" borderId="2" xfId="4" applyFont="1" applyFill="1" applyBorder="1" applyAlignment="1" applyProtection="1">
      <alignment horizontal="center" vertical="center"/>
    </xf>
    <xf numFmtId="0" fontId="4" fillId="0" borderId="2" xfId="4" applyFont="1" applyFill="1" applyBorder="1" applyAlignment="1" applyProtection="1">
      <alignment horizontal="center" vertical="center" wrapText="1"/>
    </xf>
    <xf numFmtId="166" fontId="2" fillId="0" borderId="2" xfId="4" applyNumberFormat="1" applyFont="1" applyFill="1" applyBorder="1" applyAlignment="1" applyProtection="1">
      <alignment horizontal="center" vertical="center" wrapText="1"/>
    </xf>
    <xf numFmtId="0" fontId="2" fillId="0" borderId="2" xfId="0" applyFont="1" applyFill="1" applyBorder="1" applyAlignment="1">
      <alignment horizontal="right" vertical="center"/>
    </xf>
    <xf numFmtId="4" fontId="2" fillId="0" borderId="2" xfId="4" applyNumberFormat="1" applyFont="1" applyFill="1" applyBorder="1" applyAlignment="1" applyProtection="1">
      <alignment horizontal="right" vertical="center"/>
    </xf>
    <xf numFmtId="0" fontId="2" fillId="3" borderId="2" xfId="4" applyFont="1" applyFill="1" applyBorder="1" applyAlignment="1" applyProtection="1">
      <alignment horizontal="center"/>
    </xf>
    <xf numFmtId="0" fontId="2" fillId="0" borderId="2" xfId="4" applyFont="1" applyBorder="1" applyAlignment="1" applyProtection="1">
      <alignment horizontal="center"/>
    </xf>
    <xf numFmtId="164" fontId="14" fillId="0" borderId="2" xfId="1" applyFont="1" applyFill="1" applyBorder="1" applyAlignment="1" applyProtection="1">
      <alignment vertical="center"/>
    </xf>
    <xf numFmtId="0" fontId="4" fillId="6" borderId="2" xfId="4" applyFont="1" applyFill="1" applyBorder="1" applyAlignment="1" applyProtection="1">
      <alignment horizontal="center" vertical="center"/>
    </xf>
    <xf numFmtId="0" fontId="4" fillId="6" borderId="2" xfId="4" applyFont="1" applyFill="1" applyBorder="1" applyAlignment="1" applyProtection="1">
      <alignment vertical="center"/>
    </xf>
    <xf numFmtId="164" fontId="4" fillId="6" borderId="2" xfId="4" applyNumberFormat="1" applyFont="1" applyFill="1" applyBorder="1" applyAlignment="1" applyProtection="1">
      <alignment vertical="center"/>
    </xf>
    <xf numFmtId="164" fontId="4" fillId="6" borderId="2" xfId="1" applyFont="1" applyFill="1" applyBorder="1" applyAlignment="1" applyProtection="1">
      <alignment vertical="center"/>
    </xf>
    <xf numFmtId="49" fontId="4" fillId="3" borderId="2" xfId="4" applyNumberFormat="1" applyFont="1" applyFill="1" applyBorder="1" applyAlignment="1" applyProtection="1">
      <alignment horizontal="center" vertical="center" wrapText="1"/>
    </xf>
    <xf numFmtId="164" fontId="4" fillId="3" borderId="2" xfId="4" applyNumberFormat="1" applyFont="1" applyFill="1" applyBorder="1" applyAlignment="1" applyProtection="1">
      <alignment horizontal="center" vertical="center" wrapText="1"/>
    </xf>
    <xf numFmtId="4" fontId="4" fillId="3" borderId="2" xfId="4" applyNumberFormat="1" applyFont="1" applyFill="1" applyBorder="1" applyAlignment="1" applyProtection="1">
      <alignment horizontal="center" vertical="center" wrapText="1"/>
    </xf>
    <xf numFmtId="0" fontId="16" fillId="0" borderId="0" xfId="0" applyFont="1" applyAlignment="1">
      <alignment vertical="center"/>
    </xf>
    <xf numFmtId="0" fontId="16" fillId="0" borderId="0" xfId="0" applyFont="1"/>
    <xf numFmtId="0" fontId="15" fillId="0" borderId="0" xfId="4" applyFont="1" applyFill="1" applyBorder="1" applyAlignment="1" applyProtection="1">
      <alignment vertical="center"/>
    </xf>
    <xf numFmtId="0" fontId="15" fillId="0" borderId="0" xfId="4" applyFont="1" applyBorder="1" applyAlignment="1" applyProtection="1">
      <alignment vertical="center"/>
    </xf>
    <xf numFmtId="164" fontId="4" fillId="0" borderId="0" xfId="4" applyNumberFormat="1" applyFont="1" applyBorder="1" applyAlignment="1" applyProtection="1">
      <alignment horizontal="right" vertical="center" wrapText="1"/>
    </xf>
    <xf numFmtId="164" fontId="4" fillId="4" borderId="2" xfId="4" applyNumberFormat="1" applyFont="1" applyFill="1" applyBorder="1" applyAlignment="1" applyProtection="1">
      <alignment horizontal="right" vertical="center"/>
    </xf>
    <xf numFmtId="164" fontId="4" fillId="6" borderId="2" xfId="4" applyNumberFormat="1" applyFont="1" applyFill="1" applyBorder="1" applyAlignment="1" applyProtection="1">
      <alignment horizontal="right" vertical="center"/>
    </xf>
    <xf numFmtId="164" fontId="2" fillId="3" borderId="2" xfId="4" applyNumberFormat="1" applyFont="1" applyFill="1" applyBorder="1" applyAlignment="1" applyProtection="1">
      <alignment horizontal="right" vertical="center"/>
    </xf>
    <xf numFmtId="164" fontId="4" fillId="3" borderId="2" xfId="4" applyNumberFormat="1" applyFont="1" applyFill="1" applyBorder="1" applyAlignment="1" applyProtection="1">
      <alignment horizontal="right" vertical="center"/>
    </xf>
    <xf numFmtId="164" fontId="2" fillId="0" borderId="0" xfId="4" applyNumberFormat="1" applyFont="1" applyBorder="1" applyAlignment="1" applyProtection="1">
      <alignment horizontal="right" vertical="center"/>
    </xf>
    <xf numFmtId="164" fontId="4" fillId="0" borderId="5" xfId="1" applyFont="1" applyBorder="1" applyAlignment="1" applyProtection="1">
      <alignment vertical="center" wrapText="1"/>
    </xf>
    <xf numFmtId="0" fontId="0" fillId="0" borderId="7" xfId="0" applyBorder="1"/>
    <xf numFmtId="0" fontId="18" fillId="0" borderId="0" xfId="0" applyFont="1" applyAlignment="1">
      <alignment vertical="center"/>
    </xf>
    <xf numFmtId="0" fontId="18" fillId="0" borderId="0" xfId="0" applyFont="1" applyBorder="1" applyAlignment="1">
      <alignment vertical="center"/>
    </xf>
    <xf numFmtId="0" fontId="18" fillId="0" borderId="20" xfId="0" applyFont="1" applyBorder="1" applyAlignment="1">
      <alignment vertical="center"/>
    </xf>
    <xf numFmtId="0" fontId="18" fillId="0" borderId="0" xfId="0" applyFont="1" applyBorder="1" applyAlignment="1">
      <alignment horizontal="left" vertical="center"/>
    </xf>
    <xf numFmtId="0" fontId="18" fillId="0" borderId="18" xfId="0" applyFont="1" applyBorder="1" applyAlignment="1">
      <alignment vertical="center"/>
    </xf>
    <xf numFmtId="0" fontId="18" fillId="0" borderId="11" xfId="0" applyFont="1" applyBorder="1" applyAlignment="1">
      <alignment vertical="center"/>
    </xf>
    <xf numFmtId="0" fontId="18" fillId="6" borderId="0" xfId="0" applyFont="1" applyFill="1" applyAlignment="1">
      <alignment vertical="center"/>
    </xf>
    <xf numFmtId="2"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left" vertical="center"/>
    </xf>
    <xf numFmtId="0" fontId="13" fillId="0" borderId="0" xfId="4" applyFont="1" applyFill="1" applyBorder="1" applyAlignment="1" applyProtection="1">
      <alignment vertical="center"/>
    </xf>
    <xf numFmtId="0" fontId="2" fillId="0" borderId="2" xfId="4" applyFont="1" applyFill="1" applyBorder="1" applyAlignment="1" applyProtection="1">
      <alignment vertical="center"/>
    </xf>
    <xf numFmtId="164" fontId="4" fillId="0" borderId="2" xfId="1" applyFont="1" applyFill="1" applyBorder="1" applyAlignment="1" applyProtection="1">
      <alignment vertical="center" wrapText="1"/>
    </xf>
    <xf numFmtId="0" fontId="13" fillId="0" borderId="2" xfId="4" applyFont="1" applyFill="1" applyBorder="1" applyAlignment="1" applyProtection="1">
      <alignment horizontal="center" vertical="center"/>
    </xf>
    <xf numFmtId="164" fontId="2" fillId="0" borderId="2" xfId="4" applyNumberFormat="1" applyFont="1" applyFill="1" applyBorder="1" applyAlignment="1" applyProtection="1">
      <alignment vertical="center"/>
    </xf>
    <xf numFmtId="164" fontId="13" fillId="0" borderId="2" xfId="1" applyFont="1" applyFill="1" applyBorder="1" applyAlignment="1" applyProtection="1">
      <alignment horizontal="right" vertical="center"/>
    </xf>
    <xf numFmtId="49" fontId="2" fillId="0" borderId="2" xfId="4" applyNumberFormat="1" applyFont="1" applyFill="1" applyBorder="1" applyAlignment="1">
      <alignment horizontal="center" vertical="center" wrapText="1"/>
    </xf>
    <xf numFmtId="164" fontId="2" fillId="0" borderId="2" xfId="4" applyNumberFormat="1" applyFont="1" applyFill="1" applyBorder="1" applyAlignment="1" applyProtection="1">
      <alignment vertical="center" wrapText="1"/>
    </xf>
    <xf numFmtId="164" fontId="2" fillId="0" borderId="2" xfId="1" applyFont="1" applyFill="1" applyBorder="1" applyAlignment="1" applyProtection="1">
      <alignment horizontal="right" vertical="center" wrapText="1"/>
    </xf>
    <xf numFmtId="164" fontId="2" fillId="0" borderId="5" xfId="1" applyFont="1" applyFill="1" applyBorder="1" applyAlignment="1" applyProtection="1">
      <alignment horizontal="right" vertical="center" wrapText="1"/>
    </xf>
    <xf numFmtId="0" fontId="2" fillId="0" borderId="7" xfId="4" applyFont="1" applyFill="1" applyBorder="1" applyAlignment="1" applyProtection="1">
      <alignment horizontal="center" vertical="center" wrapText="1"/>
    </xf>
    <xf numFmtId="0" fontId="2" fillId="0" borderId="9" xfId="4" applyNumberFormat="1" applyFont="1" applyFill="1" applyBorder="1" applyAlignment="1">
      <alignment horizontal="center" vertical="center" wrapText="1"/>
    </xf>
    <xf numFmtId="164" fontId="2" fillId="0" borderId="5" xfId="1" applyFont="1" applyFill="1" applyBorder="1" applyAlignment="1" applyProtection="1">
      <alignment horizontal="center" vertical="center" wrapText="1"/>
    </xf>
    <xf numFmtId="164" fontId="2" fillId="0" borderId="7" xfId="1" applyFont="1" applyFill="1" applyBorder="1" applyAlignment="1" applyProtection="1">
      <alignment horizontal="right" vertical="center" wrapText="1"/>
    </xf>
    <xf numFmtId="49" fontId="2" fillId="0" borderId="2" xfId="4" applyNumberFormat="1" applyFont="1" applyFill="1" applyBorder="1" applyAlignment="1" applyProtection="1">
      <alignment vertical="center" wrapText="1"/>
    </xf>
    <xf numFmtId="0" fontId="18" fillId="0" borderId="0" xfId="0" applyFont="1" applyBorder="1" applyAlignment="1">
      <alignment horizontal="left" vertical="center"/>
    </xf>
    <xf numFmtId="49" fontId="2" fillId="0" borderId="9" xfId="4" applyNumberFormat="1" applyFont="1" applyFill="1" applyBorder="1" applyAlignment="1">
      <alignment horizontal="center" vertical="center" wrapText="1"/>
    </xf>
    <xf numFmtId="164" fontId="2" fillId="0" borderId="5" xfId="1" applyFont="1" applyFill="1" applyBorder="1" applyAlignment="1" applyProtection="1">
      <alignment horizontal="right" vertical="center"/>
    </xf>
    <xf numFmtId="0" fontId="13" fillId="0" borderId="2" xfId="4" applyFont="1" applyFill="1" applyBorder="1" applyAlignment="1" applyProtection="1">
      <alignment vertical="center" wrapText="1"/>
    </xf>
    <xf numFmtId="0" fontId="4" fillId="4" borderId="2" xfId="4" applyFont="1" applyFill="1" applyBorder="1" applyAlignment="1" applyProtection="1">
      <alignment vertical="center" wrapText="1"/>
    </xf>
    <xf numFmtId="0" fontId="4" fillId="6" borderId="2" xfId="4" applyFont="1" applyFill="1" applyBorder="1" applyAlignment="1" applyProtection="1">
      <alignment vertical="center" wrapText="1"/>
    </xf>
    <xf numFmtId="0" fontId="4" fillId="3" borderId="2" xfId="4" applyFont="1" applyFill="1" applyBorder="1" applyAlignment="1" applyProtection="1">
      <alignment vertical="center" wrapText="1"/>
    </xf>
    <xf numFmtId="0" fontId="4" fillId="3" borderId="2" xfId="4" applyNumberFormat="1" applyFont="1" applyFill="1" applyBorder="1" applyAlignment="1">
      <alignment vertical="center" wrapText="1"/>
    </xf>
    <xf numFmtId="0" fontId="2" fillId="0" borderId="0" xfId="4" applyFont="1" applyBorder="1" applyAlignment="1" applyProtection="1">
      <alignment vertical="center" wrapText="1"/>
    </xf>
    <xf numFmtId="0" fontId="8" fillId="0" borderId="0" xfId="3" applyAlignment="1">
      <alignment wrapText="1"/>
    </xf>
    <xf numFmtId="0" fontId="4" fillId="8" borderId="2" xfId="4" applyFont="1" applyFill="1" applyBorder="1" applyAlignment="1" applyProtection="1">
      <alignment horizontal="center" vertical="center"/>
    </xf>
    <xf numFmtId="0" fontId="4" fillId="8" borderId="2" xfId="4" applyFont="1" applyFill="1" applyBorder="1" applyAlignment="1" applyProtection="1">
      <alignment vertical="center" wrapText="1"/>
    </xf>
    <xf numFmtId="0" fontId="4" fillId="8" borderId="2" xfId="4" applyFont="1" applyFill="1" applyBorder="1" applyAlignment="1" applyProtection="1">
      <alignment vertical="center"/>
    </xf>
    <xf numFmtId="164" fontId="4" fillId="8" borderId="2" xfId="4" applyNumberFormat="1" applyFont="1" applyFill="1" applyBorder="1" applyAlignment="1" applyProtection="1">
      <alignment horizontal="right" vertical="center"/>
    </xf>
    <xf numFmtId="164" fontId="4" fillId="8" borderId="2" xfId="1" applyFont="1" applyFill="1" applyBorder="1" applyAlignment="1" applyProtection="1">
      <alignment vertical="center"/>
    </xf>
    <xf numFmtId="0" fontId="2" fillId="7" borderId="0" xfId="4" applyFont="1" applyFill="1" applyBorder="1" applyAlignment="1" applyProtection="1">
      <alignment vertical="center"/>
    </xf>
    <xf numFmtId="0" fontId="0" fillId="7" borderId="0" xfId="0" applyFill="1"/>
    <xf numFmtId="0" fontId="2" fillId="9" borderId="0" xfId="4" applyFont="1" applyFill="1" applyBorder="1" applyAlignment="1" applyProtection="1">
      <alignment vertical="center"/>
    </xf>
    <xf numFmtId="0" fontId="13" fillId="8" borderId="2" xfId="4" applyFont="1" applyFill="1" applyBorder="1" applyAlignment="1" applyProtection="1">
      <alignment horizontal="center" vertical="center"/>
    </xf>
    <xf numFmtId="0" fontId="13" fillId="8" borderId="2" xfId="4" applyFont="1" applyFill="1" applyBorder="1" applyAlignment="1" applyProtection="1">
      <alignment vertical="center" wrapText="1"/>
    </xf>
    <xf numFmtId="0" fontId="13" fillId="0" borderId="6" xfId="4" applyNumberFormat="1" applyFont="1" applyFill="1" applyBorder="1" applyAlignment="1">
      <alignment horizontal="center" vertical="center" wrapText="1"/>
    </xf>
    <xf numFmtId="164" fontId="13" fillId="0" borderId="2" xfId="4" applyNumberFormat="1" applyFont="1" applyFill="1" applyBorder="1" applyAlignment="1" applyProtection="1">
      <alignment vertical="center" wrapText="1"/>
    </xf>
    <xf numFmtId="164" fontId="13" fillId="0" borderId="2" xfId="1" applyFont="1" applyFill="1" applyBorder="1" applyAlignment="1" applyProtection="1">
      <alignment vertical="center"/>
    </xf>
    <xf numFmtId="0" fontId="2" fillId="8" borderId="2" xfId="4" applyFont="1" applyFill="1" applyBorder="1" applyAlignment="1" applyProtection="1">
      <alignment horizontal="center" vertical="center"/>
    </xf>
    <xf numFmtId="0" fontId="2" fillId="8" borderId="2" xfId="4" applyFont="1" applyFill="1" applyBorder="1" applyAlignment="1" applyProtection="1">
      <alignment vertical="center" wrapText="1"/>
    </xf>
    <xf numFmtId="0" fontId="2" fillId="8" borderId="2" xfId="4" applyFont="1" applyFill="1" applyBorder="1" applyAlignment="1" applyProtection="1">
      <alignment horizontal="left" vertical="center" wrapText="1"/>
    </xf>
    <xf numFmtId="0" fontId="13" fillId="7" borderId="2" xfId="4" applyFont="1" applyFill="1" applyBorder="1" applyAlignment="1" applyProtection="1">
      <alignment horizontal="center" vertical="center"/>
    </xf>
    <xf numFmtId="0" fontId="13" fillId="7" borderId="0" xfId="4" applyFont="1" applyFill="1" applyBorder="1" applyAlignment="1" applyProtection="1">
      <alignment vertical="center"/>
    </xf>
    <xf numFmtId="0" fontId="17" fillId="7" borderId="0" xfId="0" applyFont="1" applyFill="1"/>
    <xf numFmtId="0" fontId="13" fillId="0" borderId="2" xfId="4" applyFont="1" applyBorder="1" applyAlignment="1" applyProtection="1">
      <alignment horizontal="center" vertical="center"/>
    </xf>
    <xf numFmtId="0" fontId="4" fillId="3" borderId="2" xfId="4" applyFont="1" applyFill="1" applyBorder="1" applyAlignment="1" applyProtection="1">
      <alignment horizontal="center" vertical="center"/>
    </xf>
    <xf numFmtId="0" fontId="2" fillId="0" borderId="2" xfId="4" applyFont="1" applyBorder="1" applyAlignment="1" applyProtection="1">
      <alignment horizontal="center" vertical="center" wrapText="1"/>
    </xf>
    <xf numFmtId="164" fontId="4" fillId="8" borderId="2" xfId="4" applyNumberFormat="1" applyFont="1" applyFill="1" applyBorder="1" applyAlignment="1" applyProtection="1">
      <alignment vertical="center"/>
    </xf>
    <xf numFmtId="0" fontId="2" fillId="7" borderId="2" xfId="4" applyNumberFormat="1" applyFont="1" applyFill="1" applyBorder="1" applyAlignment="1">
      <alignment horizontal="center" vertical="center"/>
    </xf>
    <xf numFmtId="0" fontId="2" fillId="7" borderId="2" xfId="4" applyNumberFormat="1" applyFont="1" applyFill="1" applyBorder="1" applyAlignment="1">
      <alignment horizontal="center" vertical="center" wrapText="1"/>
    </xf>
    <xf numFmtId="49" fontId="2" fillId="7" borderId="3" xfId="4" applyNumberFormat="1" applyFont="1" applyFill="1" applyBorder="1" applyAlignment="1">
      <alignment horizontal="center" vertical="center" wrapText="1"/>
    </xf>
    <xf numFmtId="0" fontId="2" fillId="7" borderId="2" xfId="0" applyFont="1" applyFill="1" applyBorder="1" applyAlignment="1">
      <alignment vertical="center" wrapText="1"/>
    </xf>
    <xf numFmtId="0" fontId="2" fillId="7" borderId="2" xfId="4" applyFont="1" applyFill="1" applyBorder="1" applyAlignment="1" applyProtection="1">
      <alignment horizontal="center" vertical="center"/>
    </xf>
    <xf numFmtId="164" fontId="2" fillId="7" borderId="2" xfId="1" applyFont="1" applyFill="1" applyBorder="1" applyAlignment="1" applyProtection="1">
      <alignment horizontal="center" vertical="center"/>
    </xf>
    <xf numFmtId="164" fontId="2" fillId="7" borderId="2" xfId="1" applyFont="1" applyFill="1" applyBorder="1" applyAlignment="1" applyProtection="1">
      <alignment horizontal="right" vertical="center"/>
    </xf>
    <xf numFmtId="164" fontId="2" fillId="7" borderId="2" xfId="4" applyNumberFormat="1" applyFont="1" applyFill="1" applyBorder="1" applyAlignment="1" applyProtection="1">
      <alignment horizontal="right" vertical="center"/>
    </xf>
    <xf numFmtId="49" fontId="2" fillId="7" borderId="2" xfId="4" applyNumberFormat="1" applyFont="1" applyFill="1" applyBorder="1" applyAlignment="1">
      <alignment horizontal="center" vertical="center" wrapText="1"/>
    </xf>
    <xf numFmtId="0" fontId="2" fillId="7" borderId="7" xfId="1" applyNumberFormat="1" applyFont="1" applyFill="1" applyBorder="1" applyAlignment="1" applyProtection="1">
      <alignment horizontal="center" vertical="center"/>
    </xf>
    <xf numFmtId="164" fontId="2" fillId="7" borderId="8" xfId="4" applyNumberFormat="1" applyFont="1" applyFill="1" applyBorder="1" applyAlignment="1" applyProtection="1">
      <alignment horizontal="center" vertical="center"/>
    </xf>
    <xf numFmtId="0" fontId="6" fillId="7" borderId="2" xfId="0" applyFont="1" applyFill="1" applyBorder="1" applyAlignment="1">
      <alignment vertical="center" wrapText="1"/>
    </xf>
    <xf numFmtId="164" fontId="2" fillId="7" borderId="7" xfId="1" applyFont="1" applyFill="1" applyBorder="1" applyAlignment="1" applyProtection="1">
      <alignment horizontal="center" vertical="center"/>
    </xf>
    <xf numFmtId="164" fontId="2" fillId="7" borderId="7" xfId="4" applyNumberFormat="1" applyFont="1" applyFill="1" applyBorder="1" applyAlignment="1" applyProtection="1">
      <alignment horizontal="right" vertical="center"/>
    </xf>
    <xf numFmtId="164" fontId="2" fillId="7" borderId="2" xfId="4" applyNumberFormat="1" applyFont="1" applyFill="1" applyBorder="1" applyAlignment="1" applyProtection="1">
      <alignment horizontal="center" vertical="center"/>
    </xf>
    <xf numFmtId="0" fontId="2" fillId="7" borderId="2" xfId="3" applyFont="1" applyFill="1" applyBorder="1" applyAlignment="1" applyProtection="1">
      <alignment vertical="center" wrapText="1"/>
    </xf>
    <xf numFmtId="164" fontId="4" fillId="7" borderId="2" xfId="1" applyFont="1" applyFill="1" applyBorder="1" applyAlignment="1" applyProtection="1">
      <alignment vertical="center" wrapText="1"/>
    </xf>
    <xf numFmtId="10" fontId="14" fillId="0" borderId="2" xfId="4" applyNumberFormat="1" applyFont="1" applyFill="1" applyBorder="1" applyAlignment="1" applyProtection="1">
      <alignment horizontal="right" vertical="center"/>
    </xf>
    <xf numFmtId="10" fontId="14" fillId="2" borderId="2" xfId="4" applyNumberFormat="1" applyFont="1" applyFill="1" applyBorder="1" applyAlignment="1" applyProtection="1">
      <alignment vertical="center"/>
    </xf>
    <xf numFmtId="0" fontId="14" fillId="0" borderId="0" xfId="4" applyFont="1" applyBorder="1" applyAlignment="1" applyProtection="1">
      <alignment horizontal="center" vertical="center"/>
    </xf>
    <xf numFmtId="0" fontId="14" fillId="0" borderId="0" xfId="4" applyFont="1" applyBorder="1" applyAlignment="1" applyProtection="1">
      <alignment vertical="center" wrapText="1"/>
    </xf>
    <xf numFmtId="164" fontId="14" fillId="0" borderId="0" xfId="4" applyNumberFormat="1" applyFont="1" applyBorder="1" applyAlignment="1" applyProtection="1">
      <alignment horizontal="center" vertical="center"/>
    </xf>
    <xf numFmtId="164" fontId="14" fillId="0" borderId="0" xfId="4" applyNumberFormat="1" applyFont="1" applyBorder="1" applyAlignment="1" applyProtection="1">
      <alignment horizontal="right" vertical="center"/>
    </xf>
    <xf numFmtId="164" fontId="14" fillId="0" borderId="0" xfId="1" applyFont="1" applyBorder="1" applyAlignment="1" applyProtection="1">
      <alignment vertical="center"/>
    </xf>
    <xf numFmtId="0" fontId="23" fillId="0" borderId="2" xfId="0" applyFont="1" applyBorder="1" applyAlignment="1">
      <alignment vertical="center" wrapText="1"/>
    </xf>
    <xf numFmtId="0" fontId="23" fillId="7" borderId="2" xfId="0" applyFont="1" applyFill="1" applyBorder="1" applyAlignment="1">
      <alignment vertical="center" wrapText="1"/>
    </xf>
    <xf numFmtId="0" fontId="21" fillId="7" borderId="2" xfId="0" applyFont="1" applyFill="1" applyBorder="1" applyAlignment="1">
      <alignment vertical="center" wrapText="1"/>
    </xf>
    <xf numFmtId="0" fontId="2" fillId="7" borderId="2" xfId="4" applyFont="1" applyFill="1" applyBorder="1" applyAlignment="1" applyProtection="1">
      <alignment horizontal="center" vertical="center" wrapText="1"/>
    </xf>
    <xf numFmtId="0" fontId="13" fillId="7" borderId="2" xfId="4" applyFont="1" applyFill="1" applyBorder="1" applyAlignment="1" applyProtection="1">
      <alignment horizontal="center" vertical="center" wrapText="1"/>
    </xf>
    <xf numFmtId="164" fontId="2" fillId="7" borderId="7" xfId="4" applyNumberFormat="1" applyFont="1" applyFill="1" applyBorder="1" applyAlignment="1" applyProtection="1">
      <alignment vertical="center" wrapText="1"/>
    </xf>
    <xf numFmtId="0" fontId="23" fillId="0" borderId="2" xfId="0" applyFont="1" applyBorder="1" applyAlignment="1">
      <alignment horizontal="right" vertical="center" wrapText="1"/>
    </xf>
    <xf numFmtId="0" fontId="4" fillId="10" borderId="2" xfId="4" applyFont="1" applyFill="1" applyBorder="1" applyAlignment="1" applyProtection="1">
      <alignment horizontal="center" vertical="center"/>
    </xf>
    <xf numFmtId="166" fontId="13" fillId="0" borderId="2" xfId="4" applyNumberFormat="1" applyFont="1" applyFill="1" applyBorder="1" applyAlignment="1" applyProtection="1">
      <alignment horizontal="center" vertical="center" wrapText="1"/>
    </xf>
    <xf numFmtId="0" fontId="21" fillId="0" borderId="2" xfId="0" applyFont="1" applyBorder="1" applyAlignment="1">
      <alignment vertical="center" wrapText="1"/>
    </xf>
    <xf numFmtId="0" fontId="13" fillId="0" borderId="2" xfId="4" applyFont="1" applyFill="1" applyBorder="1" applyAlignment="1" applyProtection="1">
      <alignment horizontal="center" vertical="center" wrapText="1"/>
    </xf>
    <xf numFmtId="0" fontId="18" fillId="0" borderId="0" xfId="0" applyFont="1" applyBorder="1" applyAlignment="1">
      <alignment horizontal="left" vertical="center"/>
    </xf>
    <xf numFmtId="0" fontId="11" fillId="0" borderId="2" xfId="3" applyFont="1" applyFill="1" applyBorder="1" applyAlignment="1" applyProtection="1">
      <alignment vertical="center" wrapText="1"/>
    </xf>
    <xf numFmtId="0" fontId="19" fillId="0" borderId="16" xfId="0" applyFont="1" applyFill="1" applyBorder="1" applyAlignment="1">
      <alignment horizontal="left" vertical="center"/>
    </xf>
    <xf numFmtId="0" fontId="19" fillId="0" borderId="10" xfId="0" applyFont="1" applyFill="1" applyBorder="1" applyAlignment="1">
      <alignment horizontal="left" vertical="center"/>
    </xf>
    <xf numFmtId="0" fontId="18" fillId="0" borderId="0" xfId="0" applyFont="1" applyBorder="1" applyAlignment="1">
      <alignment horizontal="left" vertical="center"/>
    </xf>
    <xf numFmtId="0" fontId="18" fillId="0" borderId="20" xfId="0" applyFont="1" applyBorder="1" applyAlignment="1">
      <alignment horizontal="left" vertical="center"/>
    </xf>
    <xf numFmtId="164" fontId="2" fillId="0" borderId="2" xfId="4" applyNumberFormat="1" applyFont="1" applyFill="1" applyBorder="1" applyAlignment="1" applyProtection="1">
      <alignment horizontal="center" vertical="center" wrapText="1"/>
    </xf>
    <xf numFmtId="0" fontId="2" fillId="0" borderId="19" xfId="4" applyFont="1" applyFill="1" applyBorder="1" applyAlignment="1" applyProtection="1">
      <alignment vertical="center"/>
    </xf>
    <xf numFmtId="164" fontId="2" fillId="0" borderId="3" xfId="1" applyFont="1" applyFill="1" applyBorder="1" applyAlignment="1" applyProtection="1">
      <alignment vertical="center"/>
    </xf>
    <xf numFmtId="0" fontId="20" fillId="0" borderId="19" xfId="0" applyFont="1" applyBorder="1" applyAlignment="1">
      <alignment vertical="center" wrapText="1"/>
    </xf>
    <xf numFmtId="0" fontId="4" fillId="4" borderId="2" xfId="4" applyFont="1" applyFill="1" applyBorder="1" applyAlignment="1" applyProtection="1">
      <alignment horizontal="right" vertical="center"/>
    </xf>
    <xf numFmtId="0" fontId="14" fillId="0" borderId="0" xfId="4" applyFont="1" applyBorder="1" applyAlignment="1" applyProtection="1">
      <alignment horizontal="right" vertical="center"/>
    </xf>
    <xf numFmtId="0" fontId="4" fillId="0" borderId="2" xfId="4" applyFont="1" applyBorder="1" applyAlignment="1" applyProtection="1">
      <alignment horizontal="right" vertical="center" wrapText="1"/>
    </xf>
    <xf numFmtId="0" fontId="4" fillId="0" borderId="2" xfId="4" applyFont="1" applyFill="1" applyBorder="1" applyAlignment="1" applyProtection="1">
      <alignment horizontal="right" vertical="center" wrapText="1"/>
    </xf>
    <xf numFmtId="0" fontId="4" fillId="6" borderId="2" xfId="4" applyFont="1" applyFill="1" applyBorder="1" applyAlignment="1" applyProtection="1">
      <alignment horizontal="right" vertical="center"/>
    </xf>
    <xf numFmtId="4" fontId="2" fillId="3" borderId="2" xfId="4" applyNumberFormat="1" applyFont="1" applyFill="1" applyBorder="1" applyAlignment="1" applyProtection="1">
      <alignment horizontal="right" vertical="center"/>
    </xf>
    <xf numFmtId="0" fontId="4" fillId="3" borderId="2" xfId="4" applyNumberFormat="1" applyFont="1" applyFill="1" applyBorder="1" applyAlignment="1">
      <alignment horizontal="right" vertical="center"/>
    </xf>
    <xf numFmtId="0" fontId="4" fillId="7" borderId="2" xfId="4" applyFont="1" applyFill="1" applyBorder="1" applyAlignment="1" applyProtection="1">
      <alignment horizontal="right" vertical="center" wrapText="1"/>
    </xf>
    <xf numFmtId="0" fontId="4" fillId="8" borderId="2" xfId="4" applyFont="1" applyFill="1" applyBorder="1" applyAlignment="1" applyProtection="1">
      <alignment horizontal="right" vertical="center"/>
    </xf>
    <xf numFmtId="0" fontId="4" fillId="0" borderId="5" xfId="4" applyFont="1" applyBorder="1" applyAlignment="1" applyProtection="1">
      <alignment horizontal="right" vertical="center" wrapText="1"/>
    </xf>
    <xf numFmtId="0" fontId="2" fillId="4" borderId="2" xfId="4" applyFont="1" applyFill="1" applyBorder="1" applyAlignment="1" applyProtection="1">
      <alignment horizontal="right" vertical="center"/>
    </xf>
    <xf numFmtId="0" fontId="2" fillId="0" borderId="0" xfId="4" applyFont="1" applyBorder="1" applyAlignment="1" applyProtection="1">
      <alignment horizontal="right" vertical="center"/>
    </xf>
    <xf numFmtId="0" fontId="24" fillId="0" borderId="2" xfId="4" applyFont="1" applyFill="1" applyBorder="1" applyAlignment="1" applyProtection="1">
      <alignment horizontal="center" vertical="center" wrapText="1"/>
    </xf>
    <xf numFmtId="0" fontId="24" fillId="0" borderId="2" xfId="0" applyFont="1" applyFill="1" applyBorder="1" applyAlignment="1">
      <alignment vertical="center" wrapText="1"/>
    </xf>
    <xf numFmtId="164" fontId="24" fillId="0" borderId="2" xfId="1" applyFont="1" applyFill="1" applyBorder="1" applyAlignment="1" applyProtection="1">
      <alignment horizontal="right" vertical="center"/>
    </xf>
    <xf numFmtId="164" fontId="24" fillId="0" borderId="2" xfId="1" applyFont="1" applyFill="1" applyBorder="1" applyAlignment="1" applyProtection="1">
      <alignment vertical="center"/>
    </xf>
    <xf numFmtId="0" fontId="24" fillId="0" borderId="0" xfId="4" applyFont="1" applyFill="1" applyBorder="1" applyAlignment="1" applyProtection="1">
      <alignment vertical="center"/>
    </xf>
    <xf numFmtId="0" fontId="4" fillId="0" borderId="6" xfId="4" applyFont="1" applyFill="1" applyBorder="1" applyAlignment="1" applyProtection="1">
      <alignment vertical="center"/>
    </xf>
    <xf numFmtId="164" fontId="4" fillId="0" borderId="2" xfId="4" applyNumberFormat="1" applyFont="1" applyFill="1" applyBorder="1" applyAlignment="1" applyProtection="1">
      <alignment vertical="center"/>
    </xf>
    <xf numFmtId="164" fontId="4" fillId="0" borderId="2" xfId="4" applyNumberFormat="1" applyFont="1" applyFill="1" applyBorder="1" applyAlignment="1" applyProtection="1">
      <alignment horizontal="right" vertical="center"/>
    </xf>
    <xf numFmtId="0" fontId="4" fillId="0" borderId="2" xfId="4" applyFont="1" applyFill="1" applyBorder="1" applyAlignment="1" applyProtection="1">
      <alignment horizontal="right" vertical="center"/>
    </xf>
    <xf numFmtId="164" fontId="4" fillId="0" borderId="2" xfId="1" applyFont="1" applyFill="1" applyBorder="1" applyAlignment="1" applyProtection="1">
      <alignmen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20" xfId="0" applyFont="1" applyFill="1" applyBorder="1" applyAlignment="1">
      <alignment vertical="center"/>
    </xf>
    <xf numFmtId="2" fontId="18" fillId="0" borderId="0" xfId="0" applyNumberFormat="1" applyFont="1" applyFill="1" applyBorder="1" applyAlignment="1">
      <alignment horizontal="left" vertical="center"/>
    </xf>
    <xf numFmtId="0" fontId="18" fillId="7" borderId="0" xfId="0" applyFont="1" applyFill="1" applyBorder="1" applyAlignment="1">
      <alignment vertical="center"/>
    </xf>
    <xf numFmtId="0" fontId="18" fillId="7" borderId="0" xfId="0" applyFont="1" applyFill="1" applyBorder="1" applyAlignment="1">
      <alignment horizontal="left" vertical="center"/>
    </xf>
    <xf numFmtId="0" fontId="18" fillId="7" borderId="20" xfId="0" applyFont="1" applyFill="1" applyBorder="1" applyAlignment="1">
      <alignment vertical="center"/>
    </xf>
    <xf numFmtId="2" fontId="18" fillId="7" borderId="0" xfId="0" applyNumberFormat="1" applyFont="1" applyFill="1" applyBorder="1" applyAlignment="1">
      <alignment horizontal="left" vertical="center"/>
    </xf>
    <xf numFmtId="0" fontId="18" fillId="7" borderId="18" xfId="0" applyFont="1" applyFill="1" applyBorder="1" applyAlignment="1">
      <alignment vertical="center"/>
    </xf>
    <xf numFmtId="2" fontId="18" fillId="7" borderId="18" xfId="0" applyNumberFormat="1" applyFont="1" applyFill="1" applyBorder="1" applyAlignment="1">
      <alignment horizontal="left" vertical="center"/>
    </xf>
    <xf numFmtId="0" fontId="18" fillId="7" borderId="11" xfId="0" applyFont="1" applyFill="1" applyBorder="1" applyAlignment="1">
      <alignment vertical="center"/>
    </xf>
    <xf numFmtId="0" fontId="18" fillId="7" borderId="19" xfId="0" applyFont="1" applyFill="1" applyBorder="1" applyAlignment="1">
      <alignment vertical="center"/>
    </xf>
    <xf numFmtId="0" fontId="18" fillId="7" borderId="8" xfId="0" applyFont="1" applyFill="1" applyBorder="1" applyAlignment="1">
      <alignment vertical="center"/>
    </xf>
    <xf numFmtId="0" fontId="18" fillId="7" borderId="8" xfId="0" applyFont="1" applyFill="1" applyBorder="1" applyAlignment="1">
      <alignment vertical="center" wrapText="1"/>
    </xf>
    <xf numFmtId="0" fontId="18" fillId="7" borderId="18" xfId="0" applyFont="1" applyFill="1" applyBorder="1" applyAlignment="1">
      <alignment horizontal="left" vertical="center" wrapText="1"/>
    </xf>
    <xf numFmtId="0" fontId="18" fillId="7" borderId="18" xfId="0" applyFont="1" applyFill="1" applyBorder="1" applyAlignment="1">
      <alignment vertical="center" wrapText="1"/>
    </xf>
    <xf numFmtId="0" fontId="18" fillId="7" borderId="11" xfId="0" applyFont="1" applyFill="1" applyBorder="1" applyAlignment="1">
      <alignment vertical="center" wrapText="1"/>
    </xf>
    <xf numFmtId="0" fontId="18" fillId="7" borderId="18" xfId="0" applyFont="1" applyFill="1" applyBorder="1" applyAlignment="1">
      <alignment horizontal="left" vertical="center"/>
    </xf>
    <xf numFmtId="2" fontId="18" fillId="7" borderId="18" xfId="0" applyNumberFormat="1" applyFont="1" applyFill="1" applyBorder="1" applyAlignment="1">
      <alignment horizontal="left" vertical="center" wrapText="1"/>
    </xf>
    <xf numFmtId="0" fontId="18" fillId="7" borderId="11" xfId="0" applyFont="1" applyFill="1" applyBorder="1" applyAlignment="1">
      <alignment horizontal="left" vertical="center"/>
    </xf>
    <xf numFmtId="0" fontId="18" fillId="7" borderId="20" xfId="0" applyFont="1" applyFill="1" applyBorder="1" applyAlignment="1">
      <alignment horizontal="left" vertical="center"/>
    </xf>
    <xf numFmtId="0" fontId="18" fillId="7" borderId="0" xfId="0" applyFont="1" applyFill="1" applyBorder="1" applyAlignment="1">
      <alignment horizontal="left" vertical="center" wrapText="1"/>
    </xf>
    <xf numFmtId="0" fontId="18" fillId="7" borderId="20" xfId="0" applyFont="1" applyFill="1" applyBorder="1" applyAlignment="1">
      <alignment horizontal="left" vertical="center" wrapText="1"/>
    </xf>
    <xf numFmtId="164" fontId="2" fillId="7" borderId="2" xfId="1" applyFont="1" applyFill="1" applyBorder="1" applyAlignment="1" applyProtection="1">
      <alignment vertical="center"/>
    </xf>
    <xf numFmtId="0" fontId="23" fillId="7" borderId="2" xfId="0" applyFont="1" applyFill="1" applyBorder="1" applyAlignment="1">
      <alignment horizontal="center" vertical="center" wrapText="1"/>
    </xf>
    <xf numFmtId="0" fontId="23" fillId="7" borderId="2" xfId="0" applyFont="1" applyFill="1" applyBorder="1" applyAlignment="1">
      <alignment horizontal="left" vertical="center" wrapText="1"/>
    </xf>
    <xf numFmtId="0" fontId="23" fillId="7" borderId="2" xfId="0" applyFont="1" applyFill="1" applyBorder="1" applyAlignment="1">
      <alignment horizontal="right" vertical="center" wrapText="1"/>
    </xf>
    <xf numFmtId="2" fontId="23" fillId="7" borderId="2" xfId="0" applyNumberFormat="1" applyFont="1" applyFill="1" applyBorder="1" applyAlignment="1">
      <alignment horizontal="right" vertical="center" wrapText="1"/>
    </xf>
    <xf numFmtId="0" fontId="2" fillId="7" borderId="2" xfId="4" applyFont="1" applyFill="1" applyBorder="1" applyAlignment="1" applyProtection="1">
      <alignment vertical="center" wrapText="1"/>
    </xf>
    <xf numFmtId="0" fontId="2" fillId="7" borderId="2" xfId="4" applyNumberFormat="1" applyFont="1" applyFill="1" applyBorder="1" applyAlignment="1" applyProtection="1">
      <alignment horizontal="center" vertical="center" wrapText="1"/>
    </xf>
    <xf numFmtId="49" fontId="2" fillId="7" borderId="2" xfId="4" applyNumberFormat="1" applyFont="1" applyFill="1" applyBorder="1" applyAlignment="1" applyProtection="1">
      <alignment horizontal="center" vertical="center" wrapText="1"/>
    </xf>
    <xf numFmtId="0" fontId="2" fillId="7" borderId="6" xfId="4"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164" fontId="13" fillId="7" borderId="2" xfId="1" applyFont="1" applyFill="1" applyBorder="1" applyAlignment="1" applyProtection="1">
      <alignment horizontal="center" vertical="center"/>
    </xf>
    <xf numFmtId="164" fontId="13" fillId="7" borderId="2" xfId="1" applyFont="1" applyFill="1" applyBorder="1" applyAlignment="1" applyProtection="1">
      <alignment horizontal="right" vertical="center"/>
    </xf>
    <xf numFmtId="164" fontId="13" fillId="7" borderId="2" xfId="1" applyFont="1" applyFill="1" applyBorder="1" applyAlignment="1" applyProtection="1">
      <alignment vertical="center"/>
    </xf>
    <xf numFmtId="0" fontId="21" fillId="7" borderId="2" xfId="0" applyFont="1" applyFill="1" applyBorder="1" applyAlignment="1">
      <alignment horizontal="center" vertical="center" wrapText="1"/>
    </xf>
    <xf numFmtId="0" fontId="11" fillId="7" borderId="2" xfId="0" applyFont="1" applyFill="1" applyBorder="1" applyAlignment="1">
      <alignment vertical="center" wrapText="1"/>
    </xf>
    <xf numFmtId="0" fontId="2" fillId="7" borderId="0" xfId="0" applyFont="1" applyFill="1" applyBorder="1" applyAlignment="1">
      <alignment vertical="center" wrapText="1"/>
    </xf>
    <xf numFmtId="0" fontId="5" fillId="7" borderId="0" xfId="4" applyFont="1" applyFill="1" applyBorder="1" applyAlignment="1" applyProtection="1">
      <alignment vertical="center"/>
    </xf>
    <xf numFmtId="0" fontId="7" fillId="7" borderId="0" xfId="4" applyFont="1" applyFill="1" applyBorder="1" applyAlignment="1" applyProtection="1">
      <alignment vertical="center"/>
    </xf>
    <xf numFmtId="0" fontId="6" fillId="7" borderId="2" xfId="4" applyFont="1" applyFill="1" applyBorder="1" applyAlignment="1" applyProtection="1">
      <alignment horizontal="center" vertical="center"/>
    </xf>
    <xf numFmtId="0" fontId="6" fillId="7" borderId="2" xfId="4" applyFont="1" applyFill="1" applyBorder="1" applyAlignment="1" applyProtection="1">
      <alignment vertical="center" wrapText="1"/>
    </xf>
    <xf numFmtId="164" fontId="6" fillId="7" borderId="2" xfId="1" applyFont="1" applyFill="1" applyBorder="1" applyAlignment="1" applyProtection="1">
      <alignment horizontal="center" vertical="center"/>
    </xf>
    <xf numFmtId="164" fontId="6" fillId="7" borderId="2" xfId="1" applyFont="1" applyFill="1" applyBorder="1" applyAlignment="1" applyProtection="1">
      <alignment horizontal="right" vertical="center"/>
    </xf>
    <xf numFmtId="164" fontId="6" fillId="7" borderId="2" xfId="1" applyFont="1" applyFill="1" applyBorder="1" applyAlignment="1" applyProtection="1">
      <alignment vertical="center"/>
    </xf>
    <xf numFmtId="0" fontId="6" fillId="7" borderId="0" xfId="4" applyFont="1" applyFill="1" applyBorder="1" applyAlignment="1" applyProtection="1">
      <alignment vertical="center"/>
    </xf>
    <xf numFmtId="0" fontId="14" fillId="2" borderId="3" xfId="4" applyFont="1" applyFill="1" applyBorder="1" applyAlignment="1" applyProtection="1">
      <alignment vertical="center"/>
    </xf>
    <xf numFmtId="0" fontId="14" fillId="2" borderId="17" xfId="4" applyFont="1" applyFill="1" applyBorder="1" applyAlignment="1" applyProtection="1">
      <alignment vertical="center"/>
    </xf>
    <xf numFmtId="0" fontId="18" fillId="0" borderId="0" xfId="0" applyFont="1" applyBorder="1" applyAlignment="1">
      <alignment horizontal="center" vertical="center"/>
    </xf>
    <xf numFmtId="164" fontId="14" fillId="2" borderId="2" xfId="4" applyNumberFormat="1" applyFont="1" applyFill="1" applyBorder="1" applyAlignment="1" applyProtection="1">
      <alignment horizontal="center" vertical="center"/>
    </xf>
    <xf numFmtId="164" fontId="14" fillId="2" borderId="2" xfId="4" applyNumberFormat="1" applyFont="1" applyFill="1" applyBorder="1" applyAlignment="1" applyProtection="1">
      <alignment vertical="center"/>
    </xf>
    <xf numFmtId="164" fontId="14" fillId="2" borderId="2" xfId="4" applyNumberFormat="1" applyFont="1" applyFill="1" applyBorder="1" applyAlignment="1" applyProtection="1">
      <alignment horizontal="right" vertical="center"/>
    </xf>
    <xf numFmtId="167" fontId="14" fillId="2" borderId="2" xfId="4" applyNumberFormat="1" applyFont="1" applyFill="1" applyBorder="1" applyAlignment="1" applyProtection="1">
      <alignment vertical="center"/>
    </xf>
    <xf numFmtId="165" fontId="14" fillId="2" borderId="2" xfId="4" applyNumberFormat="1" applyFont="1" applyFill="1" applyBorder="1" applyAlignment="1" applyProtection="1">
      <alignment vertical="center"/>
    </xf>
    <xf numFmtId="0" fontId="14" fillId="2" borderId="2" xfId="4" applyFont="1" applyFill="1" applyBorder="1" applyAlignment="1" applyProtection="1">
      <alignment horizontal="right" vertical="center"/>
    </xf>
    <xf numFmtId="14" fontId="14" fillId="2" borderId="2" xfId="4" applyNumberFormat="1" applyFont="1" applyFill="1" applyBorder="1" applyAlignment="1" applyProtection="1">
      <alignment vertical="center"/>
    </xf>
    <xf numFmtId="0" fontId="2" fillId="0" borderId="19" xfId="4" applyFont="1" applyBorder="1" applyAlignment="1" applyProtection="1"/>
    <xf numFmtId="0" fontId="0" fillId="0" borderId="19" xfId="0" applyBorder="1"/>
    <xf numFmtId="165" fontId="14" fillId="2" borderId="3" xfId="4" applyNumberFormat="1" applyFont="1" applyFill="1" applyBorder="1" applyAlignment="1" applyProtection="1">
      <alignment vertical="center"/>
    </xf>
    <xf numFmtId="14" fontId="14" fillId="2" borderId="3" xfId="4" applyNumberFormat="1" applyFont="1" applyFill="1" applyBorder="1" applyAlignment="1" applyProtection="1">
      <alignment vertical="center"/>
    </xf>
    <xf numFmtId="10" fontId="14" fillId="2" borderId="3" xfId="4" applyNumberFormat="1" applyFont="1" applyFill="1" applyBorder="1" applyAlignment="1" applyProtection="1">
      <alignment vertical="center"/>
    </xf>
    <xf numFmtId="0" fontId="4" fillId="0" borderId="19" xfId="4" applyFont="1" applyFill="1" applyBorder="1" applyAlignment="1" applyProtection="1">
      <alignment vertical="top" wrapText="1"/>
    </xf>
    <xf numFmtId="165" fontId="14" fillId="0" borderId="19" xfId="4" applyNumberFormat="1" applyFont="1" applyFill="1" applyBorder="1" applyAlignment="1" applyProtection="1">
      <alignment vertical="center"/>
    </xf>
    <xf numFmtId="14" fontId="14" fillId="0" borderId="19" xfId="4" applyNumberFormat="1" applyFont="1" applyFill="1" applyBorder="1" applyAlignment="1" applyProtection="1">
      <alignment vertical="center"/>
    </xf>
    <xf numFmtId="10" fontId="14" fillId="0" borderId="19" xfId="4" applyNumberFormat="1" applyFont="1" applyFill="1" applyBorder="1" applyAlignment="1" applyProtection="1">
      <alignment vertical="center"/>
    </xf>
    <xf numFmtId="165" fontId="0" fillId="0" borderId="0" xfId="0" applyNumberFormat="1"/>
    <xf numFmtId="0" fontId="22" fillId="0" borderId="19" xfId="4" applyFont="1" applyBorder="1" applyAlignment="1" applyProtection="1">
      <alignment vertical="center" wrapText="1"/>
    </xf>
    <xf numFmtId="0" fontId="13" fillId="0" borderId="19" xfId="4" applyFont="1" applyFill="1" applyBorder="1" applyAlignment="1" applyProtection="1">
      <alignment vertical="top" wrapText="1"/>
    </xf>
    <xf numFmtId="165" fontId="13" fillId="0" borderId="19" xfId="4" applyNumberFormat="1" applyFont="1" applyFill="1" applyBorder="1" applyAlignment="1" applyProtection="1">
      <alignment vertical="center"/>
    </xf>
    <xf numFmtId="14" fontId="13" fillId="0" borderId="19" xfId="4" applyNumberFormat="1" applyFont="1" applyFill="1" applyBorder="1" applyAlignment="1" applyProtection="1">
      <alignment vertical="center"/>
    </xf>
    <xf numFmtId="10" fontId="13" fillId="0" borderId="19" xfId="4" applyNumberFormat="1" applyFont="1" applyFill="1" applyBorder="1" applyAlignment="1" applyProtection="1">
      <alignment vertical="center"/>
    </xf>
    <xf numFmtId="0" fontId="18" fillId="0" borderId="0" xfId="0" applyFont="1" applyFill="1" applyBorder="1" applyAlignment="1">
      <alignment horizontal="left" vertical="center"/>
    </xf>
    <xf numFmtId="0" fontId="22" fillId="0" borderId="9" xfId="4" applyFont="1" applyBorder="1" applyAlignment="1" applyProtection="1">
      <alignment horizontal="center" vertical="center" wrapText="1"/>
    </xf>
    <xf numFmtId="0" fontId="22" fillId="0" borderId="16" xfId="4" applyFont="1" applyBorder="1" applyAlignment="1" applyProtection="1">
      <alignment horizontal="center" vertical="center" wrapText="1"/>
    </xf>
    <xf numFmtId="0" fontId="22" fillId="0" borderId="10" xfId="4" applyFont="1" applyBorder="1" applyAlignment="1" applyProtection="1">
      <alignment horizontal="center" vertical="center" wrapText="1"/>
    </xf>
    <xf numFmtId="0" fontId="22" fillId="0" borderId="19" xfId="4" applyFont="1" applyBorder="1" applyAlignment="1" applyProtection="1">
      <alignment horizontal="center" vertical="center" wrapText="1"/>
    </xf>
    <xf numFmtId="0" fontId="22" fillId="0" borderId="0" xfId="4" applyFont="1" applyBorder="1" applyAlignment="1" applyProtection="1">
      <alignment horizontal="center" vertical="center" wrapText="1"/>
    </xf>
    <xf numFmtId="0" fontId="22" fillId="0" borderId="20" xfId="4" applyFont="1" applyBorder="1" applyAlignment="1" applyProtection="1">
      <alignment horizontal="center" vertical="center" wrapText="1"/>
    </xf>
    <xf numFmtId="0" fontId="22" fillId="0" borderId="8" xfId="4" applyFont="1" applyBorder="1" applyAlignment="1" applyProtection="1">
      <alignment horizontal="center" vertical="center" wrapText="1"/>
    </xf>
    <xf numFmtId="0" fontId="22" fillId="0" borderId="18" xfId="4" applyFont="1" applyBorder="1" applyAlignment="1" applyProtection="1">
      <alignment horizontal="center" vertical="center" wrapText="1"/>
    </xf>
    <xf numFmtId="0" fontId="22" fillId="0" borderId="11" xfId="4" applyFont="1" applyBorder="1" applyAlignment="1" applyProtection="1">
      <alignment horizontal="center" vertical="center" wrapText="1"/>
    </xf>
    <xf numFmtId="0" fontId="2" fillId="0" borderId="17" xfId="4" applyFont="1" applyBorder="1" applyAlignment="1" applyProtection="1">
      <alignment horizontal="center" wrapText="1"/>
    </xf>
    <xf numFmtId="0" fontId="4" fillId="0" borderId="3" xfId="4" applyFont="1" applyBorder="1" applyAlignment="1" applyProtection="1">
      <alignment horizontal="right" vertical="center" wrapText="1"/>
    </xf>
    <xf numFmtId="0" fontId="4" fillId="0" borderId="17" xfId="4" applyFont="1" applyBorder="1" applyAlignment="1" applyProtection="1">
      <alignment horizontal="right" vertical="center" wrapText="1"/>
    </xf>
    <xf numFmtId="0" fontId="4" fillId="0" borderId="6" xfId="4" applyFont="1" applyBorder="1" applyAlignment="1" applyProtection="1">
      <alignment horizontal="right" vertical="center" wrapText="1"/>
    </xf>
    <xf numFmtId="0" fontId="2" fillId="0" borderId="16" xfId="4" applyFont="1" applyBorder="1" applyAlignment="1" applyProtection="1">
      <alignment horizontal="center" vertical="center"/>
    </xf>
    <xf numFmtId="0" fontId="4" fillId="7" borderId="3" xfId="4" applyFont="1" applyFill="1" applyBorder="1" applyAlignment="1" applyProtection="1">
      <alignment horizontal="right" vertical="center" wrapText="1"/>
    </xf>
    <xf numFmtId="0" fontId="4" fillId="7" borderId="17" xfId="4" applyFont="1" applyFill="1" applyBorder="1" applyAlignment="1" applyProtection="1">
      <alignment horizontal="right" vertical="center" wrapText="1"/>
    </xf>
    <xf numFmtId="0" fontId="4" fillId="7" borderId="6" xfId="4" applyFont="1" applyFill="1" applyBorder="1" applyAlignment="1" applyProtection="1">
      <alignment horizontal="right" vertical="center" wrapText="1"/>
    </xf>
    <xf numFmtId="0" fontId="14" fillId="0" borderId="3" xfId="4" applyFont="1" applyBorder="1" applyAlignment="1" applyProtection="1">
      <alignment horizontal="right" vertical="center" wrapText="1"/>
    </xf>
    <xf numFmtId="0" fontId="14" fillId="0" borderId="17" xfId="4" applyFont="1" applyBorder="1" applyAlignment="1" applyProtection="1">
      <alignment horizontal="right" vertical="center" wrapText="1"/>
    </xf>
    <xf numFmtId="0" fontId="14" fillId="0" borderId="6" xfId="4" applyFont="1" applyBorder="1" applyAlignment="1" applyProtection="1">
      <alignment horizontal="right" vertical="center" wrapText="1"/>
    </xf>
    <xf numFmtId="0" fontId="4" fillId="0" borderId="9" xfId="4" applyFont="1" applyBorder="1" applyAlignment="1" applyProtection="1">
      <alignment horizontal="right" vertical="center" wrapText="1"/>
    </xf>
    <xf numFmtId="0" fontId="4" fillId="0" borderId="16" xfId="4" applyFont="1" applyBorder="1" applyAlignment="1" applyProtection="1">
      <alignment horizontal="right" vertical="center" wrapText="1"/>
    </xf>
    <xf numFmtId="0" fontId="4" fillId="0" borderId="10" xfId="4" applyFont="1" applyBorder="1" applyAlignment="1" applyProtection="1">
      <alignment horizontal="right" vertical="center" wrapText="1"/>
    </xf>
    <xf numFmtId="49" fontId="4" fillId="4" borderId="3" xfId="4" applyNumberFormat="1" applyFont="1" applyFill="1" applyBorder="1" applyAlignment="1" applyProtection="1">
      <alignment horizontal="right" vertical="center"/>
    </xf>
    <xf numFmtId="49" fontId="4" fillId="4" borderId="17" xfId="4" applyNumberFormat="1" applyFont="1" applyFill="1" applyBorder="1" applyAlignment="1" applyProtection="1">
      <alignment horizontal="right" vertical="center"/>
    </xf>
    <xf numFmtId="49" fontId="4" fillId="4" borderId="6" xfId="4" applyNumberFormat="1" applyFont="1" applyFill="1" applyBorder="1" applyAlignment="1" applyProtection="1">
      <alignment horizontal="right" vertical="center"/>
    </xf>
    <xf numFmtId="0" fontId="4" fillId="0" borderId="3" xfId="4" applyFont="1" applyFill="1" applyBorder="1" applyAlignment="1" applyProtection="1">
      <alignment horizontal="right" vertical="center" wrapText="1"/>
    </xf>
    <xf numFmtId="0" fontId="4" fillId="0" borderId="17" xfId="4" applyFont="1" applyFill="1" applyBorder="1" applyAlignment="1" applyProtection="1">
      <alignment horizontal="right" vertical="center" wrapText="1"/>
    </xf>
    <xf numFmtId="0" fontId="4" fillId="0" borderId="6" xfId="4" applyFont="1" applyFill="1" applyBorder="1" applyAlignment="1" applyProtection="1">
      <alignment horizontal="right" vertical="center" wrapText="1"/>
    </xf>
    <xf numFmtId="0" fontId="2" fillId="0" borderId="9" xfId="4" applyFont="1" applyBorder="1" applyAlignment="1" applyProtection="1">
      <alignment horizontal="center"/>
    </xf>
    <xf numFmtId="0" fontId="2" fillId="0" borderId="16" xfId="4" applyFont="1" applyBorder="1" applyAlignment="1" applyProtection="1">
      <alignment horizontal="center"/>
    </xf>
    <xf numFmtId="0" fontId="2" fillId="0" borderId="10" xfId="4" applyFont="1" applyBorder="1" applyAlignment="1" applyProtection="1">
      <alignment horizontal="center"/>
    </xf>
    <xf numFmtId="0" fontId="2" fillId="0" borderId="19" xfId="4" applyFont="1" applyBorder="1" applyAlignment="1" applyProtection="1">
      <alignment horizontal="center"/>
    </xf>
    <xf numFmtId="0" fontId="2" fillId="0" borderId="0" xfId="4" applyFont="1" applyBorder="1" applyAlignment="1" applyProtection="1">
      <alignment horizontal="center"/>
    </xf>
    <xf numFmtId="0" fontId="2" fillId="0" borderId="20" xfId="4" applyFont="1" applyBorder="1" applyAlignment="1" applyProtection="1">
      <alignment horizontal="center"/>
    </xf>
    <xf numFmtId="0" fontId="2" fillId="0" borderId="8" xfId="4" applyFont="1" applyBorder="1" applyAlignment="1" applyProtection="1">
      <alignment horizontal="center"/>
    </xf>
    <xf numFmtId="0" fontId="2" fillId="0" borderId="18" xfId="4" applyFont="1" applyBorder="1" applyAlignment="1" applyProtection="1">
      <alignment horizontal="center"/>
    </xf>
    <xf numFmtId="0" fontId="2" fillId="0" borderId="11" xfId="4" applyFont="1" applyBorder="1" applyAlignment="1" applyProtection="1">
      <alignment horizontal="center"/>
    </xf>
    <xf numFmtId="0" fontId="14" fillId="2" borderId="3" xfId="4" applyFont="1" applyFill="1" applyBorder="1" applyAlignment="1" applyProtection="1">
      <alignment horizontal="left" vertical="center" wrapText="1"/>
    </xf>
    <xf numFmtId="0" fontId="14" fillId="2" borderId="17" xfId="4" applyFont="1" applyFill="1" applyBorder="1" applyAlignment="1" applyProtection="1">
      <alignment horizontal="left" vertical="center" wrapText="1"/>
    </xf>
    <xf numFmtId="0" fontId="14" fillId="2" borderId="6" xfId="4" applyFont="1" applyFill="1" applyBorder="1" applyAlignment="1" applyProtection="1">
      <alignment horizontal="left" vertical="center" wrapText="1"/>
    </xf>
    <xf numFmtId="0" fontId="14" fillId="2" borderId="3" xfId="4" applyFont="1" applyFill="1" applyBorder="1" applyAlignment="1" applyProtection="1">
      <alignment horizontal="left" vertical="center"/>
    </xf>
    <xf numFmtId="0" fontId="14" fillId="2" borderId="17" xfId="4" applyFont="1" applyFill="1" applyBorder="1" applyAlignment="1" applyProtection="1">
      <alignment horizontal="left" vertical="center"/>
    </xf>
    <xf numFmtId="0" fontId="4" fillId="6" borderId="3" xfId="4" applyFont="1" applyFill="1" applyBorder="1" applyAlignment="1" applyProtection="1">
      <alignment horizontal="center" vertical="top" wrapText="1"/>
    </xf>
    <xf numFmtId="0" fontId="4" fillId="6" borderId="17" xfId="4" applyFont="1" applyFill="1" applyBorder="1" applyAlignment="1" applyProtection="1">
      <alignment horizontal="center" vertical="top" wrapText="1"/>
    </xf>
    <xf numFmtId="0" fontId="4" fillId="6" borderId="6" xfId="4" applyFont="1" applyFill="1" applyBorder="1" applyAlignment="1" applyProtection="1">
      <alignment horizontal="center" vertical="top" wrapText="1"/>
    </xf>
    <xf numFmtId="0" fontId="14" fillId="2" borderId="3" xfId="4" applyFont="1" applyFill="1" applyBorder="1" applyAlignment="1" applyProtection="1">
      <alignment vertical="center"/>
    </xf>
    <xf numFmtId="0" fontId="14" fillId="2" borderId="17" xfId="4" applyFont="1" applyFill="1" applyBorder="1" applyAlignment="1" applyProtection="1">
      <alignment vertical="center"/>
    </xf>
    <xf numFmtId="0" fontId="14" fillId="2" borderId="6" xfId="4" applyFont="1" applyFill="1" applyBorder="1" applyAlignment="1" applyProtection="1">
      <alignment vertical="center"/>
    </xf>
    <xf numFmtId="0" fontId="2" fillId="0" borderId="17" xfId="4" applyFont="1" applyBorder="1" applyAlignment="1" applyProtection="1">
      <alignment horizontal="center" vertical="center"/>
    </xf>
    <xf numFmtId="0" fontId="4" fillId="0" borderId="12" xfId="4" applyFont="1" applyBorder="1" applyAlignment="1" applyProtection="1">
      <alignment horizontal="center" vertical="center"/>
    </xf>
    <xf numFmtId="0" fontId="4" fillId="3" borderId="12" xfId="4" applyFont="1" applyFill="1" applyBorder="1" applyAlignment="1" applyProtection="1">
      <alignment horizontal="center" vertical="center"/>
    </xf>
    <xf numFmtId="0" fontId="9" fillId="0" borderId="8" xfId="0" applyFont="1" applyBorder="1" applyAlignment="1">
      <alignment horizontal="center"/>
    </xf>
    <xf numFmtId="0" fontId="9" fillId="0" borderId="18" xfId="0" applyFont="1" applyBorder="1" applyAlignment="1">
      <alignment horizontal="center"/>
    </xf>
    <xf numFmtId="0" fontId="9" fillId="0" borderId="11" xfId="0" applyFont="1" applyBorder="1" applyAlignment="1">
      <alignment horizontal="center"/>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19" xfId="0" applyFont="1" applyFill="1" applyBorder="1" applyAlignment="1">
      <alignment horizontal="center" vertical="center"/>
    </xf>
    <xf numFmtId="0" fontId="18" fillId="7" borderId="20" xfId="0" applyFont="1" applyFill="1" applyBorder="1" applyAlignment="1">
      <alignment horizontal="center" vertical="center"/>
    </xf>
    <xf numFmtId="0" fontId="18" fillId="7" borderId="9"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8" fillId="7" borderId="19" xfId="0" applyFont="1" applyFill="1" applyBorder="1" applyAlignment="1">
      <alignment horizontal="left" vertical="center"/>
    </xf>
    <xf numFmtId="0" fontId="18" fillId="7" borderId="0" xfId="0" applyFont="1" applyFill="1" applyBorder="1" applyAlignment="1">
      <alignment horizontal="left" vertical="center"/>
    </xf>
    <xf numFmtId="0" fontId="18" fillId="7" borderId="20" xfId="0" applyFont="1" applyFill="1" applyBorder="1" applyAlignment="1">
      <alignment horizontal="left" vertical="center"/>
    </xf>
    <xf numFmtId="0" fontId="18" fillId="7" borderId="8"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19"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8" fillId="7" borderId="0" xfId="0" applyFont="1" applyFill="1" applyBorder="1" applyAlignment="1">
      <alignment horizontal="center" vertical="center"/>
    </xf>
    <xf numFmtId="0" fontId="18" fillId="7" borderId="8"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8" xfId="0" applyFont="1" applyFill="1" applyBorder="1" applyAlignment="1">
      <alignment horizontal="left" vertical="center"/>
    </xf>
    <xf numFmtId="0" fontId="18" fillId="7" borderId="18" xfId="0" applyFont="1" applyFill="1" applyBorder="1" applyAlignment="1">
      <alignment horizontal="left" vertical="center"/>
    </xf>
    <xf numFmtId="0" fontId="18" fillId="7" borderId="11" xfId="0" applyFont="1" applyFill="1" applyBorder="1" applyAlignment="1">
      <alignment horizontal="left" vertical="center"/>
    </xf>
    <xf numFmtId="0" fontId="18" fillId="7" borderId="18"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2" xfId="0" applyFont="1" applyFill="1" applyBorder="1" applyAlignment="1">
      <alignment horizontal="left" vertical="center"/>
    </xf>
    <xf numFmtId="0" fontId="19" fillId="0" borderId="2" xfId="0" applyFont="1" applyFill="1" applyBorder="1" applyAlignment="1">
      <alignment horizontal="center" vertical="center"/>
    </xf>
    <xf numFmtId="0" fontId="19" fillId="0" borderId="2" xfId="0" applyFont="1" applyFill="1" applyBorder="1" applyAlignment="1">
      <alignment horizontal="left" vertical="center"/>
    </xf>
    <xf numFmtId="0" fontId="18" fillId="7" borderId="16" xfId="0" applyFont="1" applyFill="1" applyBorder="1" applyAlignment="1">
      <alignment horizontal="center" vertical="center"/>
    </xf>
    <xf numFmtId="0" fontId="18" fillId="7" borderId="9" xfId="0" applyFont="1" applyFill="1" applyBorder="1" applyAlignment="1">
      <alignment horizontal="left" vertical="center"/>
    </xf>
    <xf numFmtId="0" fontId="18" fillId="7" borderId="16" xfId="0" applyFont="1" applyFill="1" applyBorder="1" applyAlignment="1">
      <alignment horizontal="left" vertical="center"/>
    </xf>
    <xf numFmtId="0" fontId="18" fillId="7" borderId="10" xfId="0" applyFont="1" applyFill="1" applyBorder="1" applyAlignment="1">
      <alignment horizontal="left" vertical="center"/>
    </xf>
    <xf numFmtId="2" fontId="18" fillId="7" borderId="0" xfId="0" applyNumberFormat="1" applyFont="1" applyFill="1" applyBorder="1" applyAlignment="1">
      <alignment horizontal="left" vertical="center"/>
    </xf>
    <xf numFmtId="2" fontId="18" fillId="7" borderId="20" xfId="0" applyNumberFormat="1" applyFont="1" applyFill="1" applyBorder="1" applyAlignment="1">
      <alignment horizontal="left" vertical="center"/>
    </xf>
    <xf numFmtId="0" fontId="18" fillId="7" borderId="19" xfId="0" applyFont="1" applyFill="1" applyBorder="1" applyAlignment="1">
      <alignment vertical="center"/>
    </xf>
    <xf numFmtId="0" fontId="18" fillId="7" borderId="0" xfId="0" applyFont="1" applyFill="1" applyBorder="1" applyAlignment="1">
      <alignment vertical="center"/>
    </xf>
    <xf numFmtId="0" fontId="18" fillId="7" borderId="20" xfId="0" applyFont="1" applyFill="1" applyBorder="1" applyAlignment="1">
      <alignment vertical="center"/>
    </xf>
    <xf numFmtId="0" fontId="18" fillId="7" borderId="8" xfId="0" applyFont="1" applyFill="1" applyBorder="1" applyAlignment="1">
      <alignment vertical="center"/>
    </xf>
    <xf numFmtId="0" fontId="18" fillId="7" borderId="18" xfId="0" applyFont="1" applyFill="1" applyBorder="1" applyAlignment="1">
      <alignment vertical="center"/>
    </xf>
    <xf numFmtId="0" fontId="18" fillId="7" borderId="11" xfId="0" applyFont="1" applyFill="1" applyBorder="1" applyAlignment="1">
      <alignment vertical="center"/>
    </xf>
    <xf numFmtId="0" fontId="18" fillId="0" borderId="9" xfId="0" applyFont="1" applyBorder="1" applyAlignment="1">
      <alignment horizontal="center" vertical="center"/>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Border="1" applyAlignment="1">
      <alignment horizontal="center" vertical="center"/>
    </xf>
    <xf numFmtId="0" fontId="18" fillId="0" borderId="20" xfId="0" applyFont="1" applyBorder="1" applyAlignment="1">
      <alignment horizontal="center" vertical="center"/>
    </xf>
    <xf numFmtId="0" fontId="18" fillId="0" borderId="8"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6" xfId="0" applyFont="1" applyBorder="1" applyAlignment="1">
      <alignment horizontal="left" vertical="center"/>
    </xf>
    <xf numFmtId="0" fontId="18" fillId="0" borderId="10" xfId="0" applyFont="1" applyBorder="1" applyAlignment="1">
      <alignment horizontal="left" vertical="center"/>
    </xf>
    <xf numFmtId="0" fontId="18" fillId="0" borderId="8" xfId="0" applyFont="1" applyBorder="1" applyAlignment="1">
      <alignment horizontal="left" vertical="center"/>
    </xf>
    <xf numFmtId="0" fontId="18" fillId="0" borderId="18" xfId="0" applyFont="1" applyBorder="1" applyAlignment="1">
      <alignment horizontal="left" vertical="center"/>
    </xf>
    <xf numFmtId="0" fontId="18" fillId="0" borderId="11" xfId="0" applyFont="1" applyBorder="1" applyAlignment="1">
      <alignment horizontal="left" vertical="center"/>
    </xf>
    <xf numFmtId="0" fontId="18" fillId="0" borderId="16" xfId="0"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9" fillId="7" borderId="2" xfId="0" applyFont="1" applyFill="1" applyBorder="1" applyAlignment="1">
      <alignment horizontal="center" vertical="center"/>
    </xf>
    <xf numFmtId="0" fontId="19" fillId="7" borderId="2" xfId="0" applyFont="1" applyFill="1" applyBorder="1" applyAlignment="1">
      <alignment horizontal="left" vertical="center"/>
    </xf>
    <xf numFmtId="49" fontId="18" fillId="0" borderId="16" xfId="0" applyNumberFormat="1" applyFont="1" applyBorder="1" applyAlignment="1">
      <alignment horizontal="left" vertical="center" wrapText="1"/>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0" borderId="19" xfId="0" applyFont="1" applyBorder="1" applyAlignment="1">
      <alignment horizontal="left" vertical="center"/>
    </xf>
    <xf numFmtId="0" fontId="18" fillId="0" borderId="0" xfId="0" applyFont="1" applyBorder="1" applyAlignment="1">
      <alignment horizontal="left" vertical="center"/>
    </xf>
    <xf numFmtId="0" fontId="18" fillId="0" borderId="20" xfId="0" applyFont="1" applyBorder="1" applyAlignment="1">
      <alignment horizontal="left"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9"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0" xfId="0" applyFont="1" applyFill="1" applyBorder="1" applyAlignment="1">
      <alignment horizontal="left" vertical="center"/>
    </xf>
    <xf numFmtId="0" fontId="19" fillId="0" borderId="7" xfId="0" applyFont="1" applyFill="1" applyBorder="1" applyAlignment="1">
      <alignment horizontal="left" vertical="center"/>
    </xf>
    <xf numFmtId="0" fontId="18" fillId="0" borderId="3"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9" xfId="0" applyFont="1" applyBorder="1" applyAlignment="1">
      <alignment horizontal="left" vertical="center"/>
    </xf>
    <xf numFmtId="0" fontId="18" fillId="0" borderId="2" xfId="0" applyFont="1" applyBorder="1" applyAlignment="1">
      <alignment horizontal="center" vertical="center"/>
    </xf>
    <xf numFmtId="0" fontId="2" fillId="0" borderId="9" xfId="4" applyFont="1" applyFill="1" applyBorder="1" applyAlignment="1" applyProtection="1">
      <alignment horizontal="center"/>
    </xf>
    <xf numFmtId="0" fontId="2" fillId="0" borderId="16" xfId="4" applyFont="1" applyFill="1" applyBorder="1" applyAlignment="1" applyProtection="1">
      <alignment horizontal="center"/>
    </xf>
    <xf numFmtId="0" fontId="2" fillId="0" borderId="19" xfId="4" applyFont="1" applyFill="1" applyBorder="1" applyAlignment="1" applyProtection="1">
      <alignment horizontal="center"/>
    </xf>
    <xf numFmtId="0" fontId="2" fillId="0" borderId="0" xfId="4" applyFont="1" applyFill="1" applyBorder="1" applyAlignment="1" applyProtection="1">
      <alignment horizontal="center"/>
    </xf>
    <xf numFmtId="0" fontId="2" fillId="0" borderId="8" xfId="4" applyFont="1" applyFill="1" applyBorder="1" applyAlignment="1" applyProtection="1">
      <alignment horizontal="center"/>
    </xf>
    <xf numFmtId="0" fontId="2" fillId="0" borderId="18" xfId="4" applyFont="1" applyFill="1" applyBorder="1" applyAlignment="1" applyProtection="1">
      <alignment horizontal="center"/>
    </xf>
    <xf numFmtId="0" fontId="25" fillId="0" borderId="2" xfId="0" applyFont="1" applyBorder="1" applyAlignment="1">
      <alignment horizontal="center" vertical="center"/>
    </xf>
    <xf numFmtId="10" fontId="2" fillId="0" borderId="2" xfId="4" applyNumberFormat="1" applyFont="1" applyFill="1" applyBorder="1" applyAlignment="1" applyProtection="1">
      <alignment horizontal="center" vertical="center"/>
    </xf>
    <xf numFmtId="10" fontId="6" fillId="0" borderId="2" xfId="4" applyNumberFormat="1" applyFont="1" applyFill="1" applyBorder="1" applyAlignment="1" applyProtection="1">
      <alignment horizontal="center" vertical="center"/>
    </xf>
    <xf numFmtId="165" fontId="2" fillId="0" borderId="2" xfId="4" applyNumberFormat="1" applyFont="1" applyFill="1" applyBorder="1" applyAlignment="1" applyProtection="1">
      <alignment horizontal="center" vertical="center"/>
    </xf>
    <xf numFmtId="9" fontId="2" fillId="0" borderId="2" xfId="4" applyNumberFormat="1" applyFont="1" applyFill="1" applyBorder="1" applyAlignment="1" applyProtection="1">
      <alignment horizontal="center" vertical="center"/>
    </xf>
    <xf numFmtId="9" fontId="2" fillId="0" borderId="3" xfId="2" applyFont="1" applyFill="1" applyBorder="1" applyAlignment="1" applyProtection="1">
      <alignment horizontal="center" vertical="center"/>
    </xf>
    <xf numFmtId="9" fontId="6" fillId="0" borderId="2" xfId="4" applyNumberFormat="1" applyFont="1" applyFill="1" applyBorder="1" applyAlignment="1" applyProtection="1">
      <alignment horizontal="center" vertical="center"/>
    </xf>
    <xf numFmtId="9" fontId="2" fillId="0" borderId="2" xfId="2" applyFont="1" applyFill="1" applyBorder="1" applyAlignment="1" applyProtection="1">
      <alignment horizontal="center" vertical="center"/>
    </xf>
  </cellXfs>
  <cellStyles count="5">
    <cellStyle name="Hiperlink" xfId="3" builtinId="8"/>
    <cellStyle name="Normal" xfId="0" builtinId="0"/>
    <cellStyle name="Porcentagem" xfId="2" builtinId="5"/>
    <cellStyle name="Texto Explicativo" xfId="4" builtinId="53" customBuiltin="1"/>
    <cellStyle name="Vírgula" xfId="1" builtinId="3"/>
  </cellStyles>
  <dxfs count="5">
    <dxf>
      <font>
        <color rgb="FFFFFFFF"/>
      </font>
    </dxf>
    <dxf>
      <fill>
        <patternFill>
          <bgColor rgb="FFFFC7CE"/>
        </patternFill>
      </fill>
    </dxf>
    <dxf>
      <font>
        <color rgb="FF000000"/>
        <name val="Arial"/>
      </font>
    </dxf>
    <dxf>
      <font>
        <color rgb="FF9C0006"/>
      </font>
      <fill>
        <patternFill>
          <bgColor rgb="FFFFC7CE"/>
        </patternFill>
      </fill>
    </dxf>
    <dxf>
      <font>
        <color rgb="FFFFFFFF"/>
      </font>
    </dxf>
  </dxfs>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9C0006"/>
      <rgbColor rgb="FF006600"/>
      <rgbColor rgb="FF000080"/>
      <rgbColor rgb="FF996600"/>
      <rgbColor rgb="FF800080"/>
      <rgbColor rgb="FF008080"/>
      <rgbColor rgb="FFC0C0C0"/>
      <rgbColor rgb="FF808080"/>
      <rgbColor rgb="FF9999FF"/>
      <rgbColor rgb="FF993366"/>
      <rgbColor rgb="FFFFFFCC"/>
      <rgbColor rgb="FFDDDDDD"/>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C3D69B"/>
      <rgbColor rgb="FF95B3D7"/>
      <rgbColor rgb="FFFFC7CE"/>
      <rgbColor rgb="FFBFBFBF"/>
      <rgbColor rgb="FFFFCCCC"/>
      <rgbColor rgb="FF3366FF"/>
      <rgbColor rgb="FF33CCCC"/>
      <rgbColor rgb="FF99CC00"/>
      <rgbColor rgb="FFFFCC00"/>
      <rgbColor rgb="FFFF9900"/>
      <rgbColor rgb="FFFF6600"/>
      <rgbColor rgb="FF558ED5"/>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225798</xdr:colOff>
      <xdr:row>0</xdr:row>
      <xdr:rowOff>84600</xdr:rowOff>
    </xdr:from>
    <xdr:to>
      <xdr:col>2</xdr:col>
      <xdr:colOff>11206</xdr:colOff>
      <xdr:row>4</xdr:row>
      <xdr:rowOff>78441</xdr:rowOff>
    </xdr:to>
    <xdr:pic>
      <xdr:nvPicPr>
        <xdr:cNvPr id="2" name="Imagem 1">
          <a:extLst>
            <a:ext uri="{FF2B5EF4-FFF2-40B4-BE49-F238E27FC236}">
              <a16:creationId xmlns:a16="http://schemas.microsoft.com/office/drawing/2014/main" id="{6F226BD3-1821-4FA1-A3E5-D4B39E77B4C5}"/>
            </a:ext>
          </a:extLst>
        </xdr:cNvPr>
        <xdr:cNvPicPr/>
      </xdr:nvPicPr>
      <xdr:blipFill>
        <a:blip xmlns:r="http://schemas.openxmlformats.org/officeDocument/2006/relationships" r:embed="rId1"/>
        <a:stretch/>
      </xdr:blipFill>
      <xdr:spPr>
        <a:xfrm>
          <a:off x="225798" y="84600"/>
          <a:ext cx="726702" cy="711017"/>
        </a:xfrm>
        <a:prstGeom prst="rect">
          <a:avLst/>
        </a:prstGeom>
        <a:ln>
          <a:noFill/>
        </a:ln>
      </xdr:spPr>
    </xdr:pic>
    <xdr:clientData/>
  </xdr:twoCellAnchor>
  <xdr:twoCellAnchor>
    <xdr:from>
      <xdr:col>1</xdr:col>
      <xdr:colOff>610634</xdr:colOff>
      <xdr:row>0</xdr:row>
      <xdr:rowOff>130368</xdr:rowOff>
    </xdr:from>
    <xdr:to>
      <xdr:col>4</xdr:col>
      <xdr:colOff>283984</xdr:colOff>
      <xdr:row>4</xdr:row>
      <xdr:rowOff>140314</xdr:rowOff>
    </xdr:to>
    <xdr:sp macro="" textlink="">
      <xdr:nvSpPr>
        <xdr:cNvPr id="3" name="CaixaDeTexto 2">
          <a:extLst>
            <a:ext uri="{FF2B5EF4-FFF2-40B4-BE49-F238E27FC236}">
              <a16:creationId xmlns:a16="http://schemas.microsoft.com/office/drawing/2014/main" id="{AABB0F63-F38B-4117-8A30-2495B5F68672}"/>
            </a:ext>
          </a:extLst>
        </xdr:cNvPr>
        <xdr:cNvSpPr txBox="1"/>
      </xdr:nvSpPr>
      <xdr:spPr>
        <a:xfrm>
          <a:off x="1086884" y="130368"/>
          <a:ext cx="7217150" cy="733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x-none" sz="1600" b="1">
              <a:solidFill>
                <a:schemeClr val="dk1"/>
              </a:solidFill>
              <a:latin typeface="Arial" pitchFamily="34" charset="0"/>
              <a:ea typeface="+mn-ea"/>
              <a:cs typeface="Arial" pitchFamily="34" charset="0"/>
            </a:rPr>
            <a:t>MUNICÍPIO DE MURIAÉ</a:t>
          </a:r>
          <a:endParaRPr lang="pt-BR" sz="1600" b="0">
            <a:solidFill>
              <a:schemeClr val="dk1"/>
            </a:solidFill>
            <a:latin typeface="Arial" pitchFamily="34" charset="0"/>
            <a:ea typeface="+mn-ea"/>
            <a:cs typeface="Arial" pitchFamily="34" charset="0"/>
          </a:endParaRPr>
        </a:p>
        <a:p>
          <a:pPr algn="l"/>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0</xdr:col>
      <xdr:colOff>526668</xdr:colOff>
      <xdr:row>787</xdr:row>
      <xdr:rowOff>123264</xdr:rowOff>
    </xdr:from>
    <xdr:to>
      <xdr:col>3</xdr:col>
      <xdr:colOff>1893785</xdr:colOff>
      <xdr:row>793</xdr:row>
      <xdr:rowOff>30740</xdr:rowOff>
    </xdr:to>
    <xdr:sp macro="" textlink="">
      <xdr:nvSpPr>
        <xdr:cNvPr id="4" name="CaixaDeTexto 3">
          <a:extLst>
            <a:ext uri="{FF2B5EF4-FFF2-40B4-BE49-F238E27FC236}">
              <a16:creationId xmlns:a16="http://schemas.microsoft.com/office/drawing/2014/main" id="{8E7D71FA-83D7-4C4E-A0EA-C77CC9655B92}"/>
            </a:ext>
          </a:extLst>
        </xdr:cNvPr>
        <xdr:cNvSpPr txBox="1"/>
      </xdr:nvSpPr>
      <xdr:spPr>
        <a:xfrm>
          <a:off x="526668" y="123421588"/>
          <a:ext cx="3249705" cy="84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a:t>
          </a:r>
        </a:p>
        <a:p>
          <a:pPr algn="ctr"/>
          <a:r>
            <a:rPr lang="pt-BR" sz="1000">
              <a:latin typeface="Arial" pitchFamily="34" charset="0"/>
              <a:cs typeface="Arial" pitchFamily="34" charset="0"/>
            </a:rPr>
            <a:t>José</a:t>
          </a:r>
          <a:r>
            <a:rPr lang="pt-BR" sz="1000" baseline="0">
              <a:latin typeface="Arial" pitchFamily="34" charset="0"/>
              <a:cs typeface="Arial" pitchFamily="34" charset="0"/>
            </a:rPr>
            <a:t> Ricardo Paul Pedrosa</a:t>
          </a:r>
        </a:p>
        <a:p>
          <a:pPr algn="ctr"/>
          <a:r>
            <a:rPr lang="pt-BR" sz="1000" baseline="0">
              <a:latin typeface="Arial" pitchFamily="34" charset="0"/>
              <a:cs typeface="Arial" pitchFamily="34" charset="0"/>
            </a:rPr>
            <a:t>Eng. Civil e Seg. do Trabalho</a:t>
          </a:r>
        </a:p>
        <a:p>
          <a:pPr algn="ctr"/>
          <a:r>
            <a:rPr lang="pt-BR" sz="1000" baseline="0">
              <a:latin typeface="Arial" pitchFamily="34" charset="0"/>
              <a:cs typeface="Arial" pitchFamily="34" charset="0"/>
            </a:rPr>
            <a:t>CREA-MG 201025/D</a:t>
          </a:r>
        </a:p>
        <a:p>
          <a:pPr algn="ctr"/>
          <a:r>
            <a:rPr lang="pt-BR" sz="1000" baseline="0">
              <a:latin typeface="Arial" pitchFamily="34" charset="0"/>
              <a:cs typeface="Arial" pitchFamily="34" charset="0"/>
            </a:rPr>
            <a:t>Assessor de Supervisão de Infraestrutura Escolar</a:t>
          </a:r>
        </a:p>
        <a:p>
          <a:endParaRPr lang="pt-BR" sz="1100"/>
        </a:p>
      </xdr:txBody>
    </xdr:sp>
    <xdr:clientData/>
  </xdr:twoCellAnchor>
  <xdr:twoCellAnchor>
    <xdr:from>
      <xdr:col>3</xdr:col>
      <xdr:colOff>6488206</xdr:colOff>
      <xdr:row>787</xdr:row>
      <xdr:rowOff>120862</xdr:rowOff>
    </xdr:from>
    <xdr:to>
      <xdr:col>7</xdr:col>
      <xdr:colOff>927963</xdr:colOff>
      <xdr:row>792</xdr:row>
      <xdr:rowOff>123872</xdr:rowOff>
    </xdr:to>
    <xdr:sp macro="" textlink="">
      <xdr:nvSpPr>
        <xdr:cNvPr id="5" name="CaixaDeTexto 4">
          <a:extLst>
            <a:ext uri="{FF2B5EF4-FFF2-40B4-BE49-F238E27FC236}">
              <a16:creationId xmlns:a16="http://schemas.microsoft.com/office/drawing/2014/main" id="{8940FCB9-EFE2-4591-B98C-51A120078401}"/>
            </a:ext>
          </a:extLst>
        </xdr:cNvPr>
        <xdr:cNvSpPr txBox="1"/>
      </xdr:nvSpPr>
      <xdr:spPr>
        <a:xfrm>
          <a:off x="8370794" y="123419186"/>
          <a:ext cx="3247581" cy="787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a:t>
          </a:r>
          <a:r>
            <a:rPr lang="pt-BR" sz="1100" baseline="0"/>
            <a:t> </a:t>
          </a:r>
          <a:r>
            <a:rPr lang="pt-BR" sz="1000" baseline="0">
              <a:latin typeface="Arial" pitchFamily="34" charset="0"/>
              <a:cs typeface="Arial" pitchFamily="34" charset="0"/>
            </a:rPr>
            <a:t>Ioannis Konstantinos Grammatikopoulos</a:t>
          </a:r>
        </a:p>
        <a:p>
          <a:pPr algn="ctr"/>
          <a:r>
            <a:rPr lang="pt-BR" sz="1000" baseline="0">
              <a:latin typeface="Arial" pitchFamily="34" charset="0"/>
              <a:cs typeface="Arial" pitchFamily="34" charset="0"/>
            </a:rPr>
            <a:t>Prefeito Municipal</a:t>
          </a:r>
        </a:p>
        <a:p>
          <a:pPr algn="ctr"/>
          <a:r>
            <a:rPr lang="pt-BR" sz="1000" baseline="0">
              <a:latin typeface="Arial" pitchFamily="34" charset="0"/>
              <a:cs typeface="Arial" pitchFamily="34" charset="0"/>
            </a:rPr>
            <a:t>Prefeitura Municipal de Muriaé</a:t>
          </a:r>
        </a:p>
        <a:p>
          <a:pPr algn="ctr"/>
          <a:r>
            <a:rPr lang="pt-BR" sz="1000" baseline="0">
              <a:latin typeface="Arial" pitchFamily="34" charset="0"/>
              <a:cs typeface="Arial" pitchFamily="34" charset="0"/>
            </a:rPr>
            <a:t>CNPJ: 17.947.581/0001-76</a:t>
          </a:r>
        </a:p>
        <a:p>
          <a:pPr algn="ctr"/>
          <a:endParaRPr lang="pt-BR" sz="1050" baseline="0">
            <a:latin typeface="Arial" pitchFamily="34" charset="0"/>
            <a:cs typeface="Arial" pitchFamily="34" charset="0"/>
          </a:endParaRPr>
        </a:p>
        <a:p>
          <a:endParaRPr lang="pt-BR" sz="1100"/>
        </a:p>
      </xdr:txBody>
    </xdr:sp>
    <xdr:clientData/>
  </xdr:twoCellAnchor>
  <xdr:twoCellAnchor>
    <xdr:from>
      <xdr:col>3</xdr:col>
      <xdr:colOff>2476500</xdr:colOff>
      <xdr:row>791</xdr:row>
      <xdr:rowOff>64833</xdr:rowOff>
    </xdr:from>
    <xdr:to>
      <xdr:col>3</xdr:col>
      <xdr:colOff>5211121</xdr:colOff>
      <xdr:row>794</xdr:row>
      <xdr:rowOff>143639</xdr:rowOff>
    </xdr:to>
    <xdr:sp macro="" textlink="">
      <xdr:nvSpPr>
        <xdr:cNvPr id="6" name="CaixaDeTexto 5">
          <a:extLst>
            <a:ext uri="{FF2B5EF4-FFF2-40B4-BE49-F238E27FC236}">
              <a16:creationId xmlns:a16="http://schemas.microsoft.com/office/drawing/2014/main" id="{D95AC005-66DC-414B-9FBA-8701533C7E00}"/>
            </a:ext>
          </a:extLst>
        </xdr:cNvPr>
        <xdr:cNvSpPr txBox="1"/>
      </xdr:nvSpPr>
      <xdr:spPr>
        <a:xfrm>
          <a:off x="4359088" y="123990686"/>
          <a:ext cx="2734621" cy="54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BRAS%20EDUCA&#199;&#195;O/MANUTEN&#199;&#195;O%20OBRAS%20ESCOLAS/JR/Z&#201;%202%20PLANILHA%20OR&#199;AMENT&#193;RIA%20%20E.%20M.%20SEBASTI&#195;O%20LAVIO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sheetName val="CRONOGRAMA"/>
      <sheetName val="MEMORIAL DE CALCULO"/>
    </sheetNames>
    <sheetDataSet>
      <sheetData sheetId="0">
        <row r="8">
          <cell r="D8" t="str">
            <v xml:space="preserve">SERVIÇOS PRELIMINARES </v>
          </cell>
        </row>
        <row r="9">
          <cell r="D9" t="str">
            <v>FORNECIMENTO E COLOCAÇÃO DE PLACA DE OBRA EM CHAPA GALVANIZADA (3,00 X 1,5 0 M) - EM CHAPA GALVANIZADA 0,26 AFIXADAS COM REBITES 540 E PARAFUSOS 3/8, EM ESTRUTURA METÁLICA VIGA U 2" ENRIJECIDA COM METALON 20 X 20, SUPORTE EM EUCALIPTO AUTOCLAVADO PINTADAS.</v>
          </cell>
        </row>
        <row r="10">
          <cell r="D10" t="str">
            <v>LIMPEZA DE TERRENO COM REMOÇÃO DE CAMADA VEGETAL</v>
          </cell>
        </row>
        <row r="11">
          <cell r="D11" t="str">
            <v>TAPUME DE CHAPA DE MADEIRA COMPENSADA COM 6MM, COM ALTURA DE 2,20M</v>
          </cell>
        </row>
        <row r="13">
          <cell r="A13">
            <v>2</v>
          </cell>
          <cell r="D13" t="str">
            <v>MOVIMENTO DE TERRAS PARA FUNDAÇÕES E REDES</v>
          </cell>
        </row>
        <row r="14">
          <cell r="A14" t="str">
            <v>2.1.1</v>
          </cell>
          <cell r="D14" t="str">
            <v>ATERRO MANUAL PARA NIVELAMENTO DO TERRENO COM SOLO ARGILO-ARENOSO, EM CAMADAS DE 0,40 M E COMPACTAÇÃO MECANIZADA.</v>
          </cell>
        </row>
        <row r="15">
          <cell r="A15" t="str">
            <v>2.1.2</v>
          </cell>
        </row>
        <row r="16">
          <cell r="A16" t="str">
            <v>2.1.3</v>
          </cell>
        </row>
        <row r="17">
          <cell r="A17" t="str">
            <v>2.1.4</v>
          </cell>
          <cell r="D17" t="str">
            <v>ESCAVAÇÃO MANUAL DE VALAS H &lt;= 1,50 M (PLUVIAL, ÁGUA FRIA, ESGOTO E ELÉTRICO).</v>
          </cell>
        </row>
        <row r="18">
          <cell r="A18" t="str">
            <v>2.1.5</v>
          </cell>
          <cell r="D18" t="str">
            <v>REATERRO DE VALA COM COMPACTAÇÃO MANUAL, COM MATERIAL DA OBRA</v>
          </cell>
        </row>
        <row r="19">
          <cell r="A19" t="str">
            <v>2.1.6</v>
          </cell>
          <cell r="D19" t="str">
            <v>TRANSPORTE DE MATERIAL DE QUALQUER NATUREZA CARRINHO DE MÃO DMT &lt;= 50 M</v>
          </cell>
        </row>
        <row r="21">
          <cell r="A21">
            <v>3</v>
          </cell>
          <cell r="D21" t="str">
            <v>FUNDAÇÕES</v>
          </cell>
        </row>
        <row r="22">
          <cell r="A22" t="str">
            <v>3.1</v>
          </cell>
          <cell r="D22" t="str">
            <v>SAPATAS</v>
          </cell>
        </row>
        <row r="23">
          <cell r="A23" t="str">
            <v>3.1.2</v>
          </cell>
          <cell r="D23" t="str">
            <v>FORMA E DESFORMA DE TÁBUA E SARRAFO, REAPROVEITAMENTO (3X) (FUNDAÇÃO)</v>
          </cell>
          <cell r="F23">
            <v>3.84</v>
          </cell>
        </row>
        <row r="24">
          <cell r="A24" t="str">
            <v>3.1.3</v>
          </cell>
          <cell r="D24" t="str">
            <v>ARMAÇÃO AÇO CA-50, DIAM. 6,3 (1/4) Á 12,5MM(1/2) -FORNECIMENTO/CORTE PERDA DE 10%) / DOBRA / COLOCAÇÃO</v>
          </cell>
          <cell r="F24">
            <v>17.769599999999997</v>
          </cell>
        </row>
        <row r="25">
          <cell r="A25" t="str">
            <v>3.1.4</v>
          </cell>
          <cell r="D25" t="str">
            <v>FORNECIMENTO DE CONCRETO ESTRUTURAL, USINADO BOMBEADO, AUTO-ADENSÁVEL, COM FCK 30 MPA, INCLUSIVE LANÇAMENTO E ACABAMENTO.</v>
          </cell>
          <cell r="F25">
            <v>0.57599999999999996</v>
          </cell>
        </row>
        <row r="26">
          <cell r="A26" t="str">
            <v>3.2</v>
          </cell>
          <cell r="D26" t="str">
            <v>MURO DE DIVISA - INCLUSO IMPLANTAÇÃO</v>
          </cell>
        </row>
        <row r="27">
          <cell r="A27" t="str">
            <v>3.2.1</v>
          </cell>
          <cell r="F27">
            <v>46</v>
          </cell>
        </row>
        <row r="28">
          <cell r="A28" t="str">
            <v>3.2.2</v>
          </cell>
          <cell r="E28" t="str">
            <v>M2</v>
          </cell>
          <cell r="F28">
            <v>256.375</v>
          </cell>
        </row>
        <row r="29">
          <cell r="A29" t="str">
            <v>3.2.3</v>
          </cell>
          <cell r="D29" t="str">
            <v>MURO DIVISÓRIO BLOCO DE CONCRETO APARENTE E = 15 CM, H=2,20 M, INCLUSIVE SAPATA DE CONCRETO ARMADO FCK = 15
MPA, 50 X 55 CM</v>
          </cell>
          <cell r="E29" t="str">
            <v>M</v>
          </cell>
          <cell r="F29">
            <v>137.46</v>
          </cell>
        </row>
        <row r="31">
          <cell r="A31">
            <v>4</v>
          </cell>
          <cell r="D31" t="str">
            <v xml:space="preserve">SUPERESTRUTURA </v>
          </cell>
        </row>
        <row r="32">
          <cell r="A32" t="str">
            <v>4.1</v>
          </cell>
          <cell r="D32" t="str">
            <v>CONCRETO ARMADO - PILARES</v>
          </cell>
        </row>
        <row r="33">
          <cell r="A33" t="str">
            <v>4.1.1</v>
          </cell>
          <cell r="D33" t="str">
            <v>PILAR EM CONCRETO APARENTE 20 MPA, INCLUSIVE ARMAÇÃO,
FORMA PLASTIFICADA E DESFORMA</v>
          </cell>
          <cell r="E33" t="str">
            <v>M³</v>
          </cell>
          <cell r="F33">
            <v>1.0799999999999998</v>
          </cell>
        </row>
        <row r="34">
          <cell r="A34" t="str">
            <v>4.2</v>
          </cell>
          <cell r="D34" t="str">
            <v>CONCRETO ARMADO - VIGAS</v>
          </cell>
        </row>
        <row r="35">
          <cell r="A35" t="str">
            <v>4.2.1</v>
          </cell>
          <cell r="D35" t="str">
            <v>VIGA DE 0,21 A 0,35 M DE LARGURA EM CONCRETO 20MPA,
APARENTE, ARMAÇÃO, FORMA PLASTIFICADA, ESCORAMENTO E
DESFORMA</v>
          </cell>
          <cell r="E35" t="str">
            <v>M³</v>
          </cell>
          <cell r="F35">
            <v>0.45899999999999991</v>
          </cell>
        </row>
      </sheetData>
      <sheetData sheetId="1" refreshError="1"/>
      <sheetData sheetId="2">
        <row r="57">
          <cell r="C57" t="str">
            <v>(4*0,6*0,6*0,4) = 0,576 m³</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10"/>
  <sheetViews>
    <sheetView showGridLines="0" tabSelected="1" topLeftCell="A101" zoomScale="85" zoomScaleNormal="85" workbookViewId="0">
      <selection activeCell="G198" sqref="G198"/>
    </sheetView>
  </sheetViews>
  <sheetFormatPr defaultRowHeight="14.25" outlineLevelRow="1"/>
  <cols>
    <col min="1" max="1" width="5.375" style="2" bestFit="1" customWidth="1"/>
    <col min="2" max="2" width="12.625" style="2" customWidth="1"/>
    <col min="3" max="3" width="9.125" style="2" bestFit="1" customWidth="1"/>
    <col min="4" max="4" width="59" style="132" customWidth="1"/>
    <col min="5" max="5" width="6" style="1" customWidth="1"/>
    <col min="6" max="6" width="8.375" style="4" bestFit="1" customWidth="1"/>
    <col min="7" max="7" width="8.375" style="96" bestFit="1" customWidth="1"/>
    <col min="8" max="8" width="10.25" style="213" customWidth="1"/>
    <col min="9" max="9" width="11.375" style="3" bestFit="1" customWidth="1"/>
    <col min="10" max="10" width="6.375" style="52" customWidth="1"/>
    <col min="11" max="11" width="10.625" style="52" customWidth="1"/>
    <col min="12" max="60" width="9" style="52" customWidth="1"/>
    <col min="61" max="1024" width="9" style="3" customWidth="1"/>
  </cols>
  <sheetData>
    <row r="1" spans="1:1024">
      <c r="A1" s="326"/>
      <c r="B1" s="327"/>
      <c r="C1" s="327"/>
      <c r="D1" s="327"/>
      <c r="E1" s="327"/>
      <c r="F1" s="327"/>
      <c r="G1" s="327"/>
      <c r="H1" s="327"/>
      <c r="I1" s="328"/>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1024">
      <c r="A2" s="329"/>
      <c r="B2" s="330"/>
      <c r="C2" s="330"/>
      <c r="D2" s="330"/>
      <c r="E2" s="330"/>
      <c r="F2" s="330"/>
      <c r="G2" s="330"/>
      <c r="H2" s="330"/>
      <c r="I2" s="33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024">
      <c r="A3" s="329"/>
      <c r="B3" s="330"/>
      <c r="C3" s="330"/>
      <c r="D3" s="330"/>
      <c r="E3" s="330"/>
      <c r="F3" s="330"/>
      <c r="G3" s="330"/>
      <c r="H3" s="330"/>
      <c r="I3" s="33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024">
      <c r="A4" s="329"/>
      <c r="B4" s="330"/>
      <c r="C4" s="330"/>
      <c r="D4" s="330"/>
      <c r="E4" s="330"/>
      <c r="F4" s="330"/>
      <c r="G4" s="330"/>
      <c r="H4" s="330"/>
      <c r="I4" s="33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1024">
      <c r="A5" s="332"/>
      <c r="B5" s="333"/>
      <c r="C5" s="333"/>
      <c r="D5" s="333"/>
      <c r="E5" s="333"/>
      <c r="F5" s="333"/>
      <c r="G5" s="333"/>
      <c r="H5" s="333"/>
      <c r="I5" s="33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1024">
      <c r="A6" s="6"/>
      <c r="B6" s="6"/>
      <c r="C6" s="6"/>
      <c r="D6" s="7"/>
      <c r="E6" s="5"/>
      <c r="F6" s="8"/>
      <c r="G6" s="91"/>
      <c r="H6" s="5"/>
      <c r="I6" s="5"/>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1024">
      <c r="A7" s="340" t="s">
        <v>0</v>
      </c>
      <c r="B7" s="341"/>
      <c r="C7" s="341"/>
      <c r="D7" s="341"/>
      <c r="E7" s="341"/>
      <c r="F7" s="341"/>
      <c r="G7" s="341"/>
      <c r="H7" s="341"/>
      <c r="I7" s="342"/>
    </row>
    <row r="8" spans="1:1024" s="87" customFormat="1" ht="15">
      <c r="A8" s="335" t="s">
        <v>712</v>
      </c>
      <c r="B8" s="336"/>
      <c r="C8" s="336"/>
      <c r="D8" s="337"/>
      <c r="E8" s="274" t="s">
        <v>710</v>
      </c>
      <c r="F8" s="275">
        <v>1</v>
      </c>
      <c r="G8" s="276"/>
      <c r="H8" s="277"/>
      <c r="I8" s="278">
        <f>I201</f>
        <v>0</v>
      </c>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90"/>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90"/>
      <c r="TQ8" s="90"/>
      <c r="TR8" s="90"/>
      <c r="TS8" s="90"/>
      <c r="TT8" s="90"/>
      <c r="TU8" s="90"/>
      <c r="TV8" s="90"/>
      <c r="TW8" s="90"/>
      <c r="TX8" s="90"/>
      <c r="TY8" s="90"/>
      <c r="TZ8" s="90"/>
      <c r="UA8" s="90"/>
      <c r="UB8" s="90"/>
      <c r="UC8" s="90"/>
      <c r="UD8" s="90"/>
      <c r="UE8" s="90"/>
      <c r="UF8" s="90"/>
      <c r="UG8" s="90"/>
      <c r="UH8" s="90"/>
      <c r="UI8" s="90"/>
      <c r="UJ8" s="90"/>
      <c r="UK8" s="90"/>
      <c r="UL8" s="90"/>
      <c r="UM8" s="90"/>
      <c r="UN8" s="90"/>
      <c r="UO8" s="90"/>
      <c r="UP8" s="90"/>
      <c r="UQ8" s="90"/>
      <c r="UR8" s="90"/>
      <c r="US8" s="90"/>
      <c r="UT8" s="90"/>
      <c r="UU8" s="90"/>
      <c r="UV8" s="90"/>
      <c r="UW8" s="90"/>
      <c r="UX8" s="90"/>
      <c r="UY8" s="90"/>
      <c r="UZ8" s="90"/>
      <c r="VA8" s="90"/>
      <c r="VB8" s="90"/>
      <c r="VC8" s="90"/>
      <c r="VD8" s="90"/>
      <c r="VE8" s="90"/>
      <c r="VF8" s="90"/>
      <c r="VG8" s="90"/>
      <c r="VH8" s="90"/>
      <c r="VI8" s="90"/>
      <c r="VJ8" s="90"/>
      <c r="VK8" s="90"/>
      <c r="VL8" s="90"/>
      <c r="VM8" s="90"/>
      <c r="VN8" s="90"/>
      <c r="VO8" s="90"/>
      <c r="VP8" s="90"/>
      <c r="VQ8" s="90"/>
      <c r="VR8" s="90"/>
      <c r="VS8" s="90"/>
      <c r="VT8" s="90"/>
      <c r="VU8" s="90"/>
      <c r="VV8" s="90"/>
      <c r="VW8" s="90"/>
      <c r="VX8" s="90"/>
      <c r="VY8" s="90"/>
      <c r="VZ8" s="90"/>
      <c r="WA8" s="90"/>
      <c r="WB8" s="90"/>
      <c r="WC8" s="90"/>
      <c r="WD8" s="90"/>
      <c r="WE8" s="90"/>
      <c r="WF8" s="90"/>
      <c r="WG8" s="90"/>
      <c r="WH8" s="90"/>
      <c r="WI8" s="90"/>
      <c r="WJ8" s="90"/>
      <c r="WK8" s="90"/>
      <c r="WL8" s="90"/>
      <c r="WM8" s="90"/>
      <c r="WN8" s="90"/>
      <c r="WO8" s="90"/>
      <c r="WP8" s="90"/>
      <c r="WQ8" s="90"/>
      <c r="WR8" s="90"/>
      <c r="WS8" s="90"/>
      <c r="WT8" s="90"/>
      <c r="WU8" s="90"/>
      <c r="WV8" s="90"/>
      <c r="WW8" s="90"/>
      <c r="WX8" s="90"/>
      <c r="WY8" s="90"/>
      <c r="WZ8" s="90"/>
      <c r="XA8" s="90"/>
      <c r="XB8" s="90"/>
      <c r="XC8" s="90"/>
      <c r="XD8" s="90"/>
      <c r="XE8" s="90"/>
      <c r="XF8" s="90"/>
      <c r="XG8" s="90"/>
      <c r="XH8" s="90"/>
      <c r="XI8" s="90"/>
      <c r="XJ8" s="90"/>
      <c r="XK8" s="90"/>
      <c r="XL8" s="90"/>
      <c r="XM8" s="90"/>
      <c r="XN8" s="90"/>
      <c r="XO8" s="90"/>
      <c r="XP8" s="90"/>
      <c r="XQ8" s="90"/>
      <c r="XR8" s="90"/>
      <c r="XS8" s="90"/>
      <c r="XT8" s="90"/>
      <c r="XU8" s="90"/>
      <c r="XV8" s="90"/>
      <c r="XW8" s="90"/>
      <c r="XX8" s="90"/>
      <c r="XY8" s="90"/>
      <c r="XZ8" s="90"/>
      <c r="YA8" s="90"/>
      <c r="YB8" s="90"/>
      <c r="YC8" s="90"/>
      <c r="YD8" s="90"/>
      <c r="YE8" s="90"/>
      <c r="YF8" s="90"/>
      <c r="YG8" s="90"/>
      <c r="YH8" s="90"/>
      <c r="YI8" s="90"/>
      <c r="YJ8" s="90"/>
      <c r="YK8" s="90"/>
      <c r="YL8" s="90"/>
      <c r="YM8" s="90"/>
      <c r="YN8" s="90"/>
      <c r="YO8" s="90"/>
      <c r="YP8" s="90"/>
      <c r="YQ8" s="90"/>
      <c r="YR8" s="90"/>
      <c r="YS8" s="90"/>
      <c r="YT8" s="90"/>
      <c r="YU8" s="90"/>
      <c r="YV8" s="90"/>
      <c r="YW8" s="90"/>
      <c r="YX8" s="90"/>
      <c r="YY8" s="90"/>
      <c r="YZ8" s="90"/>
      <c r="ZA8" s="90"/>
      <c r="ZB8" s="90"/>
      <c r="ZC8" s="90"/>
      <c r="ZD8" s="90"/>
      <c r="ZE8" s="90"/>
      <c r="ZF8" s="90"/>
      <c r="ZG8" s="90"/>
      <c r="ZH8" s="90"/>
      <c r="ZI8" s="90"/>
      <c r="ZJ8" s="90"/>
      <c r="ZK8" s="90"/>
      <c r="ZL8" s="90"/>
      <c r="ZM8" s="90"/>
      <c r="ZN8" s="90"/>
      <c r="ZO8" s="90"/>
      <c r="ZP8" s="90"/>
      <c r="ZQ8" s="90"/>
      <c r="ZR8" s="90"/>
      <c r="ZS8" s="90"/>
      <c r="ZT8" s="90"/>
      <c r="ZU8" s="90"/>
      <c r="ZV8" s="90"/>
      <c r="ZW8" s="90"/>
      <c r="ZX8" s="90"/>
      <c r="ZY8" s="90"/>
      <c r="ZZ8" s="90"/>
      <c r="AAA8" s="90"/>
      <c r="AAB8" s="90"/>
      <c r="AAC8" s="90"/>
      <c r="AAD8" s="90"/>
      <c r="AAE8" s="90"/>
      <c r="AAF8" s="90"/>
      <c r="AAG8" s="90"/>
      <c r="AAH8" s="90"/>
      <c r="AAI8" s="90"/>
      <c r="AAJ8" s="90"/>
      <c r="AAK8" s="90"/>
      <c r="AAL8" s="90"/>
      <c r="AAM8" s="90"/>
      <c r="AAN8" s="90"/>
      <c r="AAO8" s="90"/>
      <c r="AAP8" s="90"/>
      <c r="AAQ8" s="90"/>
      <c r="AAR8" s="90"/>
      <c r="AAS8" s="90"/>
      <c r="AAT8" s="90"/>
      <c r="AAU8" s="90"/>
      <c r="AAV8" s="90"/>
      <c r="AAW8" s="90"/>
      <c r="AAX8" s="90"/>
      <c r="AAY8" s="90"/>
      <c r="AAZ8" s="90"/>
      <c r="ABA8" s="90"/>
      <c r="ABB8" s="90"/>
      <c r="ABC8" s="90"/>
      <c r="ABD8" s="90"/>
      <c r="ABE8" s="90"/>
      <c r="ABF8" s="90"/>
      <c r="ABG8" s="90"/>
      <c r="ABH8" s="90"/>
      <c r="ABI8" s="90"/>
      <c r="ABJ8" s="90"/>
      <c r="ABK8" s="90"/>
      <c r="ABL8" s="90"/>
      <c r="ABM8" s="90"/>
      <c r="ABN8" s="90"/>
      <c r="ABO8" s="90"/>
      <c r="ABP8" s="90"/>
      <c r="ABQ8" s="90"/>
      <c r="ABR8" s="90"/>
      <c r="ABS8" s="90"/>
      <c r="ABT8" s="90"/>
      <c r="ABU8" s="90"/>
      <c r="ABV8" s="90"/>
      <c r="ABW8" s="90"/>
      <c r="ABX8" s="90"/>
      <c r="ABY8" s="90"/>
      <c r="ABZ8" s="90"/>
      <c r="ACA8" s="90"/>
      <c r="ACB8" s="90"/>
      <c r="ACC8" s="90"/>
      <c r="ACD8" s="90"/>
      <c r="ACE8" s="90"/>
      <c r="ACF8" s="90"/>
      <c r="ACG8" s="90"/>
      <c r="ACH8" s="90"/>
      <c r="ACI8" s="90"/>
      <c r="ACJ8" s="90"/>
      <c r="ACK8" s="90"/>
      <c r="ACL8" s="90"/>
      <c r="ACM8" s="90"/>
      <c r="ACN8" s="90"/>
      <c r="ACO8" s="90"/>
      <c r="ACP8" s="90"/>
      <c r="ACQ8" s="90"/>
      <c r="ACR8" s="90"/>
      <c r="ACS8" s="90"/>
      <c r="ACT8" s="90"/>
      <c r="ACU8" s="90"/>
      <c r="ACV8" s="90"/>
      <c r="ACW8" s="90"/>
      <c r="ACX8" s="90"/>
      <c r="ACY8" s="90"/>
      <c r="ACZ8" s="90"/>
      <c r="ADA8" s="90"/>
      <c r="ADB8" s="90"/>
      <c r="ADC8" s="90"/>
      <c r="ADD8" s="90"/>
      <c r="ADE8" s="90"/>
      <c r="ADF8" s="90"/>
      <c r="ADG8" s="90"/>
      <c r="ADH8" s="90"/>
      <c r="ADI8" s="90"/>
      <c r="ADJ8" s="90"/>
      <c r="ADK8" s="90"/>
      <c r="ADL8" s="90"/>
      <c r="ADM8" s="90"/>
      <c r="ADN8" s="90"/>
      <c r="ADO8" s="90"/>
      <c r="ADP8" s="90"/>
      <c r="ADQ8" s="90"/>
      <c r="ADR8" s="90"/>
      <c r="ADS8" s="90"/>
      <c r="ADT8" s="90"/>
      <c r="ADU8" s="90"/>
      <c r="ADV8" s="90"/>
      <c r="ADW8" s="90"/>
      <c r="ADX8" s="90"/>
      <c r="ADY8" s="90"/>
      <c r="ADZ8" s="90"/>
      <c r="AEA8" s="90"/>
      <c r="AEB8" s="90"/>
      <c r="AEC8" s="90"/>
      <c r="AED8" s="90"/>
      <c r="AEE8" s="90"/>
      <c r="AEF8" s="90"/>
      <c r="AEG8" s="90"/>
      <c r="AEH8" s="90"/>
      <c r="AEI8" s="90"/>
      <c r="AEJ8" s="90"/>
      <c r="AEK8" s="90"/>
      <c r="AEL8" s="90"/>
      <c r="AEM8" s="90"/>
      <c r="AEN8" s="90"/>
      <c r="AEO8" s="90"/>
      <c r="AEP8" s="90"/>
      <c r="AEQ8" s="90"/>
      <c r="AER8" s="90"/>
      <c r="AES8" s="90"/>
      <c r="AET8" s="90"/>
      <c r="AEU8" s="90"/>
      <c r="AEV8" s="90"/>
      <c r="AEW8" s="90"/>
      <c r="AEX8" s="90"/>
      <c r="AEY8" s="90"/>
      <c r="AEZ8" s="90"/>
      <c r="AFA8" s="90"/>
      <c r="AFB8" s="90"/>
      <c r="AFC8" s="90"/>
      <c r="AFD8" s="90"/>
      <c r="AFE8" s="90"/>
      <c r="AFF8" s="90"/>
      <c r="AFG8" s="90"/>
      <c r="AFH8" s="90"/>
      <c r="AFI8" s="90"/>
      <c r="AFJ8" s="90"/>
      <c r="AFK8" s="90"/>
      <c r="AFL8" s="90"/>
      <c r="AFM8" s="90"/>
      <c r="AFN8" s="90"/>
      <c r="AFO8" s="90"/>
      <c r="AFP8" s="90"/>
      <c r="AFQ8" s="90"/>
      <c r="AFR8" s="90"/>
      <c r="AFS8" s="90"/>
      <c r="AFT8" s="90"/>
      <c r="AFU8" s="90"/>
      <c r="AFV8" s="90"/>
      <c r="AFW8" s="90"/>
      <c r="AFX8" s="90"/>
      <c r="AFY8" s="90"/>
      <c r="AFZ8" s="90"/>
      <c r="AGA8" s="90"/>
      <c r="AGB8" s="90"/>
      <c r="AGC8" s="90"/>
      <c r="AGD8" s="90"/>
      <c r="AGE8" s="90"/>
      <c r="AGF8" s="90"/>
      <c r="AGG8" s="90"/>
      <c r="AGH8" s="90"/>
      <c r="AGI8" s="90"/>
      <c r="AGJ8" s="90"/>
      <c r="AGK8" s="90"/>
      <c r="AGL8" s="90"/>
      <c r="AGM8" s="90"/>
      <c r="AGN8" s="90"/>
      <c r="AGO8" s="90"/>
      <c r="AGP8" s="90"/>
      <c r="AGQ8" s="90"/>
      <c r="AGR8" s="90"/>
      <c r="AGS8" s="90"/>
      <c r="AGT8" s="90"/>
      <c r="AGU8" s="90"/>
      <c r="AGV8" s="90"/>
      <c r="AGW8" s="90"/>
      <c r="AGX8" s="90"/>
      <c r="AGY8" s="90"/>
      <c r="AGZ8" s="90"/>
      <c r="AHA8" s="90"/>
      <c r="AHB8" s="90"/>
      <c r="AHC8" s="90"/>
      <c r="AHD8" s="90"/>
      <c r="AHE8" s="90"/>
      <c r="AHF8" s="90"/>
      <c r="AHG8" s="90"/>
      <c r="AHH8" s="90"/>
      <c r="AHI8" s="90"/>
      <c r="AHJ8" s="90"/>
      <c r="AHK8" s="90"/>
      <c r="AHL8" s="90"/>
      <c r="AHM8" s="90"/>
      <c r="AHN8" s="90"/>
      <c r="AHO8" s="90"/>
      <c r="AHP8" s="90"/>
      <c r="AHQ8" s="90"/>
      <c r="AHR8" s="90"/>
      <c r="AHS8" s="90"/>
      <c r="AHT8" s="90"/>
      <c r="AHU8" s="90"/>
      <c r="AHV8" s="90"/>
      <c r="AHW8" s="90"/>
      <c r="AHX8" s="90"/>
      <c r="AHY8" s="90"/>
      <c r="AHZ8" s="90"/>
      <c r="AIA8" s="90"/>
      <c r="AIB8" s="90"/>
      <c r="AIC8" s="90"/>
      <c r="AID8" s="90"/>
      <c r="AIE8" s="90"/>
      <c r="AIF8" s="90"/>
      <c r="AIG8" s="90"/>
      <c r="AIH8" s="90"/>
      <c r="AII8" s="90"/>
      <c r="AIJ8" s="90"/>
      <c r="AIK8" s="90"/>
      <c r="AIL8" s="90"/>
      <c r="AIM8" s="90"/>
      <c r="AIN8" s="90"/>
      <c r="AIO8" s="90"/>
      <c r="AIP8" s="90"/>
      <c r="AIQ8" s="90"/>
      <c r="AIR8" s="90"/>
      <c r="AIS8" s="90"/>
      <c r="AIT8" s="90"/>
      <c r="AIU8" s="90"/>
      <c r="AIV8" s="90"/>
      <c r="AIW8" s="90"/>
      <c r="AIX8" s="90"/>
      <c r="AIY8" s="90"/>
      <c r="AIZ8" s="90"/>
      <c r="AJA8" s="90"/>
      <c r="AJB8" s="90"/>
      <c r="AJC8" s="90"/>
      <c r="AJD8" s="90"/>
      <c r="AJE8" s="90"/>
      <c r="AJF8" s="90"/>
      <c r="AJG8" s="90"/>
      <c r="AJH8" s="90"/>
      <c r="AJI8" s="90"/>
      <c r="AJJ8" s="90"/>
      <c r="AJK8" s="90"/>
      <c r="AJL8" s="90"/>
      <c r="AJM8" s="90"/>
      <c r="AJN8" s="90"/>
      <c r="AJO8" s="90"/>
      <c r="AJP8" s="90"/>
      <c r="AJQ8" s="90"/>
      <c r="AJR8" s="90"/>
      <c r="AJS8" s="90"/>
      <c r="AJT8" s="90"/>
      <c r="AJU8" s="90"/>
      <c r="AJV8" s="90"/>
      <c r="AJW8" s="90"/>
      <c r="AJX8" s="90"/>
      <c r="AJY8" s="90"/>
      <c r="AJZ8" s="90"/>
      <c r="AKA8" s="90"/>
      <c r="AKB8" s="90"/>
      <c r="AKC8" s="90"/>
      <c r="AKD8" s="90"/>
      <c r="AKE8" s="90"/>
      <c r="AKF8" s="90"/>
      <c r="AKG8" s="90"/>
      <c r="AKH8" s="90"/>
      <c r="AKI8" s="90"/>
      <c r="AKJ8" s="90"/>
      <c r="AKK8" s="90"/>
      <c r="AKL8" s="90"/>
      <c r="AKM8" s="90"/>
      <c r="AKN8" s="90"/>
      <c r="AKO8" s="90"/>
      <c r="AKP8" s="90"/>
      <c r="AKQ8" s="90"/>
      <c r="AKR8" s="90"/>
      <c r="AKS8" s="90"/>
      <c r="AKT8" s="90"/>
      <c r="AKU8" s="90"/>
      <c r="AKV8" s="90"/>
      <c r="AKW8" s="90"/>
      <c r="AKX8" s="90"/>
      <c r="AKY8" s="90"/>
      <c r="AKZ8" s="90"/>
      <c r="ALA8" s="90"/>
      <c r="ALB8" s="90"/>
      <c r="ALC8" s="90"/>
      <c r="ALD8" s="90"/>
      <c r="ALE8" s="90"/>
      <c r="ALF8" s="90"/>
      <c r="ALG8" s="90"/>
      <c r="ALH8" s="90"/>
      <c r="ALI8" s="90"/>
      <c r="ALJ8" s="90"/>
      <c r="ALK8" s="90"/>
      <c r="ALL8" s="90"/>
      <c r="ALM8" s="90"/>
      <c r="ALN8" s="90"/>
      <c r="ALO8" s="90"/>
      <c r="ALP8" s="90"/>
      <c r="ALQ8" s="90"/>
      <c r="ALR8" s="90"/>
      <c r="ALS8" s="90"/>
      <c r="ALT8" s="90"/>
      <c r="ALU8" s="90"/>
      <c r="ALV8" s="90"/>
      <c r="ALW8" s="90"/>
      <c r="ALX8" s="90"/>
      <c r="ALY8" s="90"/>
      <c r="ALZ8" s="90"/>
      <c r="AMA8" s="90"/>
      <c r="AMB8" s="90"/>
      <c r="AMC8" s="90"/>
      <c r="AMD8" s="90"/>
      <c r="AME8" s="90"/>
      <c r="AMF8" s="90"/>
      <c r="AMG8" s="90"/>
      <c r="AMH8" s="90"/>
      <c r="AMI8" s="90"/>
      <c r="AMJ8" s="90"/>
    </row>
    <row r="9" spans="1:1024" s="87" customFormat="1" ht="20.100000000000001" customHeight="1">
      <c r="A9" s="338" t="s">
        <v>713</v>
      </c>
      <c r="B9" s="339"/>
      <c r="C9" s="339"/>
      <c r="D9" s="339"/>
      <c r="E9" s="339"/>
      <c r="F9" s="339"/>
      <c r="G9" s="339"/>
      <c r="H9" s="279" t="s">
        <v>711</v>
      </c>
      <c r="I9" s="280">
        <v>44027</v>
      </c>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c r="IW9" s="90"/>
      <c r="IX9" s="90"/>
      <c r="IY9" s="90"/>
      <c r="IZ9" s="90"/>
      <c r="JA9" s="90"/>
      <c r="JB9" s="90"/>
      <c r="JC9" s="90"/>
      <c r="JD9" s="90"/>
      <c r="JE9" s="90"/>
      <c r="JF9" s="90"/>
      <c r="JG9" s="90"/>
      <c r="JH9" s="90"/>
      <c r="JI9" s="90"/>
      <c r="JJ9" s="90"/>
      <c r="JK9" s="90"/>
      <c r="JL9" s="90"/>
      <c r="JM9" s="90"/>
      <c r="JN9" s="90"/>
      <c r="JO9" s="90"/>
      <c r="JP9" s="90"/>
      <c r="JQ9" s="90"/>
      <c r="JR9" s="90"/>
      <c r="JS9" s="90"/>
      <c r="JT9" s="90"/>
      <c r="JU9" s="90"/>
      <c r="JV9" s="90"/>
      <c r="JW9" s="90"/>
      <c r="JX9" s="90"/>
      <c r="JY9" s="90"/>
      <c r="JZ9" s="90"/>
      <c r="KA9" s="90"/>
      <c r="KB9" s="90"/>
      <c r="KC9" s="90"/>
      <c r="KD9" s="90"/>
      <c r="KE9" s="90"/>
      <c r="KF9" s="90"/>
      <c r="KG9" s="90"/>
      <c r="KH9" s="90"/>
      <c r="KI9" s="90"/>
      <c r="KJ9" s="90"/>
      <c r="KK9" s="90"/>
      <c r="KL9" s="90"/>
      <c r="KM9" s="90"/>
      <c r="KN9" s="90"/>
      <c r="KO9" s="90"/>
      <c r="KP9" s="90"/>
      <c r="KQ9" s="90"/>
      <c r="KR9" s="90"/>
      <c r="KS9" s="90"/>
      <c r="KT9" s="90"/>
      <c r="KU9" s="90"/>
      <c r="KV9" s="90"/>
      <c r="KW9" s="90"/>
      <c r="KX9" s="90"/>
      <c r="KY9" s="90"/>
      <c r="KZ9" s="90"/>
      <c r="LA9" s="90"/>
      <c r="LB9" s="90"/>
      <c r="LC9" s="90"/>
      <c r="LD9" s="90"/>
      <c r="LE9" s="90"/>
      <c r="LF9" s="90"/>
      <c r="LG9" s="90"/>
      <c r="LH9" s="90"/>
      <c r="LI9" s="90"/>
      <c r="LJ9" s="90"/>
      <c r="LK9" s="90"/>
      <c r="LL9" s="90"/>
      <c r="LM9" s="90"/>
      <c r="LN9" s="90"/>
      <c r="LO9" s="90"/>
      <c r="LP9" s="90"/>
      <c r="LQ9" s="90"/>
      <c r="LR9" s="90"/>
      <c r="LS9" s="90"/>
      <c r="LT9" s="90"/>
      <c r="LU9" s="90"/>
      <c r="LV9" s="90"/>
      <c r="LW9" s="90"/>
      <c r="LX9" s="90"/>
      <c r="LY9" s="90"/>
      <c r="LZ9" s="90"/>
      <c r="MA9" s="90"/>
      <c r="MB9" s="90"/>
      <c r="MC9" s="90"/>
      <c r="MD9" s="90"/>
      <c r="ME9" s="90"/>
      <c r="MF9" s="90"/>
      <c r="MG9" s="90"/>
      <c r="MH9" s="90"/>
      <c r="MI9" s="90"/>
      <c r="MJ9" s="90"/>
      <c r="MK9" s="90"/>
      <c r="ML9" s="90"/>
      <c r="MM9" s="90"/>
      <c r="MN9" s="90"/>
      <c r="MO9" s="90"/>
      <c r="MP9" s="90"/>
      <c r="MQ9" s="90"/>
      <c r="MR9" s="90"/>
      <c r="MS9" s="90"/>
      <c r="MT9" s="90"/>
      <c r="MU9" s="90"/>
      <c r="MV9" s="90"/>
      <c r="MW9" s="90"/>
      <c r="MX9" s="90"/>
      <c r="MY9" s="90"/>
      <c r="MZ9" s="90"/>
      <c r="NA9" s="90"/>
      <c r="NB9" s="90"/>
      <c r="NC9" s="90"/>
      <c r="ND9" s="9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90"/>
      <c r="TQ9" s="90"/>
      <c r="TR9" s="90"/>
      <c r="TS9" s="90"/>
      <c r="TT9" s="90"/>
      <c r="TU9" s="90"/>
      <c r="TV9" s="90"/>
      <c r="TW9" s="90"/>
      <c r="TX9" s="90"/>
      <c r="TY9" s="90"/>
      <c r="TZ9" s="90"/>
      <c r="UA9" s="90"/>
      <c r="UB9" s="90"/>
      <c r="UC9" s="90"/>
      <c r="UD9" s="90"/>
      <c r="UE9" s="90"/>
      <c r="UF9" s="90"/>
      <c r="UG9" s="90"/>
      <c r="UH9" s="90"/>
      <c r="UI9" s="90"/>
      <c r="UJ9" s="90"/>
      <c r="UK9" s="90"/>
      <c r="UL9" s="90"/>
      <c r="UM9" s="90"/>
      <c r="UN9" s="90"/>
      <c r="UO9" s="90"/>
      <c r="UP9" s="90"/>
      <c r="UQ9" s="90"/>
      <c r="UR9" s="90"/>
      <c r="US9" s="90"/>
      <c r="UT9" s="90"/>
      <c r="UU9" s="90"/>
      <c r="UV9" s="90"/>
      <c r="UW9" s="90"/>
      <c r="UX9" s="90"/>
      <c r="UY9" s="90"/>
      <c r="UZ9" s="90"/>
      <c r="VA9" s="90"/>
      <c r="VB9" s="90"/>
      <c r="VC9" s="90"/>
      <c r="VD9" s="90"/>
      <c r="VE9" s="90"/>
      <c r="VF9" s="90"/>
      <c r="VG9" s="90"/>
      <c r="VH9" s="90"/>
      <c r="VI9" s="90"/>
      <c r="VJ9" s="90"/>
      <c r="VK9" s="90"/>
      <c r="VL9" s="90"/>
      <c r="VM9" s="90"/>
      <c r="VN9" s="90"/>
      <c r="VO9" s="90"/>
      <c r="VP9" s="90"/>
      <c r="VQ9" s="90"/>
      <c r="VR9" s="90"/>
      <c r="VS9" s="90"/>
      <c r="VT9" s="90"/>
      <c r="VU9" s="90"/>
      <c r="VV9" s="90"/>
      <c r="VW9" s="90"/>
      <c r="VX9" s="90"/>
      <c r="VY9" s="90"/>
      <c r="VZ9" s="90"/>
      <c r="WA9" s="90"/>
      <c r="WB9" s="90"/>
      <c r="WC9" s="90"/>
      <c r="WD9" s="90"/>
      <c r="WE9" s="90"/>
      <c r="WF9" s="90"/>
      <c r="WG9" s="90"/>
      <c r="WH9" s="90"/>
      <c r="WI9" s="90"/>
      <c r="WJ9" s="90"/>
      <c r="WK9" s="90"/>
      <c r="WL9" s="90"/>
      <c r="WM9" s="90"/>
      <c r="WN9" s="90"/>
      <c r="WO9" s="90"/>
      <c r="WP9" s="90"/>
      <c r="WQ9" s="90"/>
      <c r="WR9" s="90"/>
      <c r="WS9" s="90"/>
      <c r="WT9" s="90"/>
      <c r="WU9" s="90"/>
      <c r="WV9" s="90"/>
      <c r="WW9" s="90"/>
      <c r="WX9" s="90"/>
      <c r="WY9" s="90"/>
      <c r="WZ9" s="90"/>
      <c r="XA9" s="90"/>
      <c r="XB9" s="90"/>
      <c r="XC9" s="90"/>
      <c r="XD9" s="90"/>
      <c r="XE9" s="90"/>
      <c r="XF9" s="90"/>
      <c r="XG9" s="90"/>
      <c r="XH9" s="90"/>
      <c r="XI9" s="90"/>
      <c r="XJ9" s="90"/>
      <c r="XK9" s="90"/>
      <c r="XL9" s="90"/>
      <c r="XM9" s="90"/>
      <c r="XN9" s="90"/>
      <c r="XO9" s="90"/>
      <c r="XP9" s="90"/>
      <c r="XQ9" s="90"/>
      <c r="XR9" s="90"/>
      <c r="XS9" s="90"/>
      <c r="XT9" s="90"/>
      <c r="XU9" s="90"/>
      <c r="XV9" s="90"/>
      <c r="XW9" s="90"/>
      <c r="XX9" s="90"/>
      <c r="XY9" s="90"/>
      <c r="XZ9" s="90"/>
      <c r="YA9" s="90"/>
      <c r="YB9" s="90"/>
      <c r="YC9" s="90"/>
      <c r="YD9" s="90"/>
      <c r="YE9" s="90"/>
      <c r="YF9" s="90"/>
      <c r="YG9" s="90"/>
      <c r="YH9" s="90"/>
      <c r="YI9" s="90"/>
      <c r="YJ9" s="90"/>
      <c r="YK9" s="90"/>
      <c r="YL9" s="90"/>
      <c r="YM9" s="90"/>
      <c r="YN9" s="90"/>
      <c r="YO9" s="90"/>
      <c r="YP9" s="90"/>
      <c r="YQ9" s="90"/>
      <c r="YR9" s="90"/>
      <c r="YS9" s="90"/>
      <c r="YT9" s="90"/>
      <c r="YU9" s="90"/>
      <c r="YV9" s="90"/>
      <c r="YW9" s="90"/>
      <c r="YX9" s="90"/>
      <c r="YY9" s="90"/>
      <c r="YZ9" s="90"/>
      <c r="ZA9" s="90"/>
      <c r="ZB9" s="90"/>
      <c r="ZC9" s="90"/>
      <c r="ZD9" s="90"/>
      <c r="ZE9" s="90"/>
      <c r="ZF9" s="90"/>
      <c r="ZG9" s="90"/>
      <c r="ZH9" s="90"/>
      <c r="ZI9" s="90"/>
      <c r="ZJ9" s="90"/>
      <c r="ZK9" s="90"/>
      <c r="ZL9" s="90"/>
      <c r="ZM9" s="90"/>
      <c r="ZN9" s="90"/>
      <c r="ZO9" s="90"/>
      <c r="ZP9" s="90"/>
      <c r="ZQ9" s="90"/>
      <c r="ZR9" s="90"/>
      <c r="ZS9" s="90"/>
      <c r="ZT9" s="90"/>
      <c r="ZU9" s="90"/>
      <c r="ZV9" s="90"/>
      <c r="ZW9" s="90"/>
      <c r="ZX9" s="90"/>
      <c r="ZY9" s="90"/>
      <c r="ZZ9" s="90"/>
      <c r="AAA9" s="90"/>
      <c r="AAB9" s="90"/>
      <c r="AAC9" s="90"/>
      <c r="AAD9" s="90"/>
      <c r="AAE9" s="90"/>
      <c r="AAF9" s="90"/>
      <c r="AAG9" s="90"/>
      <c r="AAH9" s="90"/>
      <c r="AAI9" s="90"/>
      <c r="AAJ9" s="90"/>
      <c r="AAK9" s="90"/>
      <c r="AAL9" s="90"/>
      <c r="AAM9" s="90"/>
      <c r="AAN9" s="90"/>
      <c r="AAO9" s="90"/>
      <c r="AAP9" s="90"/>
      <c r="AAQ9" s="90"/>
      <c r="AAR9" s="90"/>
      <c r="AAS9" s="90"/>
      <c r="AAT9" s="90"/>
      <c r="AAU9" s="90"/>
      <c r="AAV9" s="90"/>
      <c r="AAW9" s="90"/>
      <c r="AAX9" s="90"/>
      <c r="AAY9" s="90"/>
      <c r="AAZ9" s="90"/>
      <c r="ABA9" s="90"/>
      <c r="ABB9" s="90"/>
      <c r="ABC9" s="90"/>
      <c r="ABD9" s="90"/>
      <c r="ABE9" s="90"/>
      <c r="ABF9" s="90"/>
      <c r="ABG9" s="90"/>
      <c r="ABH9" s="90"/>
      <c r="ABI9" s="90"/>
      <c r="ABJ9" s="90"/>
      <c r="ABK9" s="90"/>
      <c r="ABL9" s="90"/>
      <c r="ABM9" s="90"/>
      <c r="ABN9" s="90"/>
      <c r="ABO9" s="90"/>
      <c r="ABP9" s="90"/>
      <c r="ABQ9" s="90"/>
      <c r="ABR9" s="90"/>
      <c r="ABS9" s="90"/>
      <c r="ABT9" s="90"/>
      <c r="ABU9" s="90"/>
      <c r="ABV9" s="90"/>
      <c r="ABW9" s="90"/>
      <c r="ABX9" s="90"/>
      <c r="ABY9" s="90"/>
      <c r="ABZ9" s="90"/>
      <c r="ACA9" s="90"/>
      <c r="ACB9" s="90"/>
      <c r="ACC9" s="90"/>
      <c r="ACD9" s="90"/>
      <c r="ACE9" s="90"/>
      <c r="ACF9" s="90"/>
      <c r="ACG9" s="90"/>
      <c r="ACH9" s="90"/>
      <c r="ACI9" s="90"/>
      <c r="ACJ9" s="90"/>
      <c r="ACK9" s="90"/>
      <c r="ACL9" s="90"/>
      <c r="ACM9" s="90"/>
      <c r="ACN9" s="90"/>
      <c r="ACO9" s="90"/>
      <c r="ACP9" s="90"/>
      <c r="ACQ9" s="90"/>
      <c r="ACR9" s="90"/>
      <c r="ACS9" s="90"/>
      <c r="ACT9" s="90"/>
      <c r="ACU9" s="90"/>
      <c r="ACV9" s="90"/>
      <c r="ACW9" s="90"/>
      <c r="ACX9" s="90"/>
      <c r="ACY9" s="90"/>
      <c r="ACZ9" s="90"/>
      <c r="ADA9" s="90"/>
      <c r="ADB9" s="90"/>
      <c r="ADC9" s="90"/>
      <c r="ADD9" s="90"/>
      <c r="ADE9" s="90"/>
      <c r="ADF9" s="90"/>
      <c r="ADG9" s="90"/>
      <c r="ADH9" s="90"/>
      <c r="ADI9" s="90"/>
      <c r="ADJ9" s="90"/>
      <c r="ADK9" s="90"/>
      <c r="ADL9" s="90"/>
      <c r="ADM9" s="90"/>
      <c r="ADN9" s="90"/>
      <c r="ADO9" s="90"/>
      <c r="ADP9" s="90"/>
      <c r="ADQ9" s="90"/>
      <c r="ADR9" s="90"/>
      <c r="ADS9" s="90"/>
      <c r="ADT9" s="90"/>
      <c r="ADU9" s="90"/>
      <c r="ADV9" s="90"/>
      <c r="ADW9" s="90"/>
      <c r="ADX9" s="90"/>
      <c r="ADY9" s="90"/>
      <c r="ADZ9" s="90"/>
      <c r="AEA9" s="90"/>
      <c r="AEB9" s="90"/>
      <c r="AEC9" s="90"/>
      <c r="AED9" s="90"/>
      <c r="AEE9" s="90"/>
      <c r="AEF9" s="90"/>
      <c r="AEG9" s="90"/>
      <c r="AEH9" s="90"/>
      <c r="AEI9" s="90"/>
      <c r="AEJ9" s="90"/>
      <c r="AEK9" s="90"/>
      <c r="AEL9" s="90"/>
      <c r="AEM9" s="90"/>
      <c r="AEN9" s="90"/>
      <c r="AEO9" s="90"/>
      <c r="AEP9" s="90"/>
      <c r="AEQ9" s="90"/>
      <c r="AER9" s="90"/>
      <c r="AES9" s="90"/>
      <c r="AET9" s="90"/>
      <c r="AEU9" s="90"/>
      <c r="AEV9" s="90"/>
      <c r="AEW9" s="90"/>
      <c r="AEX9" s="90"/>
      <c r="AEY9" s="90"/>
      <c r="AEZ9" s="90"/>
      <c r="AFA9" s="90"/>
      <c r="AFB9" s="90"/>
      <c r="AFC9" s="90"/>
      <c r="AFD9" s="90"/>
      <c r="AFE9" s="90"/>
      <c r="AFF9" s="90"/>
      <c r="AFG9" s="90"/>
      <c r="AFH9" s="90"/>
      <c r="AFI9" s="90"/>
      <c r="AFJ9" s="90"/>
      <c r="AFK9" s="90"/>
      <c r="AFL9" s="90"/>
      <c r="AFM9" s="90"/>
      <c r="AFN9" s="90"/>
      <c r="AFO9" s="90"/>
      <c r="AFP9" s="90"/>
      <c r="AFQ9" s="90"/>
      <c r="AFR9" s="90"/>
      <c r="AFS9" s="90"/>
      <c r="AFT9" s="90"/>
      <c r="AFU9" s="90"/>
      <c r="AFV9" s="90"/>
      <c r="AFW9" s="90"/>
      <c r="AFX9" s="90"/>
      <c r="AFY9" s="90"/>
      <c r="AFZ9" s="90"/>
      <c r="AGA9" s="90"/>
      <c r="AGB9" s="90"/>
      <c r="AGC9" s="90"/>
      <c r="AGD9" s="90"/>
      <c r="AGE9" s="90"/>
      <c r="AGF9" s="90"/>
      <c r="AGG9" s="90"/>
      <c r="AGH9" s="90"/>
      <c r="AGI9" s="90"/>
      <c r="AGJ9" s="90"/>
      <c r="AGK9" s="90"/>
      <c r="AGL9" s="90"/>
      <c r="AGM9" s="90"/>
      <c r="AGN9" s="90"/>
      <c r="AGO9" s="90"/>
      <c r="AGP9" s="90"/>
      <c r="AGQ9" s="90"/>
      <c r="AGR9" s="90"/>
      <c r="AGS9" s="90"/>
      <c r="AGT9" s="90"/>
      <c r="AGU9" s="90"/>
      <c r="AGV9" s="90"/>
      <c r="AGW9" s="90"/>
      <c r="AGX9" s="90"/>
      <c r="AGY9" s="90"/>
      <c r="AGZ9" s="90"/>
      <c r="AHA9" s="90"/>
      <c r="AHB9" s="90"/>
      <c r="AHC9" s="90"/>
      <c r="AHD9" s="90"/>
      <c r="AHE9" s="90"/>
      <c r="AHF9" s="90"/>
      <c r="AHG9" s="90"/>
      <c r="AHH9" s="90"/>
      <c r="AHI9" s="90"/>
      <c r="AHJ9" s="90"/>
      <c r="AHK9" s="90"/>
      <c r="AHL9" s="90"/>
      <c r="AHM9" s="90"/>
      <c r="AHN9" s="90"/>
      <c r="AHO9" s="90"/>
      <c r="AHP9" s="90"/>
      <c r="AHQ9" s="90"/>
      <c r="AHR9" s="90"/>
      <c r="AHS9" s="90"/>
      <c r="AHT9" s="90"/>
      <c r="AHU9" s="90"/>
      <c r="AHV9" s="90"/>
      <c r="AHW9" s="90"/>
      <c r="AHX9" s="90"/>
      <c r="AHY9" s="90"/>
      <c r="AHZ9" s="90"/>
      <c r="AIA9" s="90"/>
      <c r="AIB9" s="90"/>
      <c r="AIC9" s="90"/>
      <c r="AID9" s="90"/>
      <c r="AIE9" s="90"/>
      <c r="AIF9" s="90"/>
      <c r="AIG9" s="90"/>
      <c r="AIH9" s="90"/>
      <c r="AII9" s="90"/>
      <c r="AIJ9" s="90"/>
      <c r="AIK9" s="90"/>
      <c r="AIL9" s="90"/>
      <c r="AIM9" s="90"/>
      <c r="AIN9" s="90"/>
      <c r="AIO9" s="90"/>
      <c r="AIP9" s="90"/>
      <c r="AIQ9" s="90"/>
      <c r="AIR9" s="90"/>
      <c r="AIS9" s="90"/>
      <c r="AIT9" s="90"/>
      <c r="AIU9" s="90"/>
      <c r="AIV9" s="90"/>
      <c r="AIW9" s="90"/>
      <c r="AIX9" s="90"/>
      <c r="AIY9" s="90"/>
      <c r="AIZ9" s="90"/>
      <c r="AJA9" s="90"/>
      <c r="AJB9" s="90"/>
      <c r="AJC9" s="90"/>
      <c r="AJD9" s="90"/>
      <c r="AJE9" s="90"/>
      <c r="AJF9" s="90"/>
      <c r="AJG9" s="90"/>
      <c r="AJH9" s="90"/>
      <c r="AJI9" s="90"/>
      <c r="AJJ9" s="90"/>
      <c r="AJK9" s="90"/>
      <c r="AJL9" s="90"/>
      <c r="AJM9" s="90"/>
      <c r="AJN9" s="90"/>
      <c r="AJO9" s="90"/>
      <c r="AJP9" s="90"/>
      <c r="AJQ9" s="90"/>
      <c r="AJR9" s="90"/>
      <c r="AJS9" s="90"/>
      <c r="AJT9" s="90"/>
      <c r="AJU9" s="90"/>
      <c r="AJV9" s="90"/>
      <c r="AJW9" s="90"/>
      <c r="AJX9" s="90"/>
      <c r="AJY9" s="90"/>
      <c r="AJZ9" s="90"/>
      <c r="AKA9" s="90"/>
      <c r="AKB9" s="90"/>
      <c r="AKC9" s="90"/>
      <c r="AKD9" s="90"/>
      <c r="AKE9" s="90"/>
      <c r="AKF9" s="90"/>
      <c r="AKG9" s="90"/>
      <c r="AKH9" s="90"/>
      <c r="AKI9" s="90"/>
      <c r="AKJ9" s="90"/>
      <c r="AKK9" s="90"/>
      <c r="AKL9" s="90"/>
      <c r="AKM9" s="90"/>
      <c r="AKN9" s="90"/>
      <c r="AKO9" s="90"/>
      <c r="AKP9" s="90"/>
      <c r="AKQ9" s="90"/>
      <c r="AKR9" s="90"/>
      <c r="AKS9" s="90"/>
      <c r="AKT9" s="90"/>
      <c r="AKU9" s="90"/>
      <c r="AKV9" s="90"/>
      <c r="AKW9" s="90"/>
      <c r="AKX9" s="90"/>
      <c r="AKY9" s="90"/>
      <c r="AKZ9" s="90"/>
      <c r="ALA9" s="90"/>
      <c r="ALB9" s="90"/>
      <c r="ALC9" s="90"/>
      <c r="ALD9" s="90"/>
      <c r="ALE9" s="90"/>
      <c r="ALF9" s="90"/>
      <c r="ALG9" s="90"/>
      <c r="ALH9" s="90"/>
      <c r="ALI9" s="90"/>
      <c r="ALJ9" s="90"/>
      <c r="ALK9" s="90"/>
      <c r="ALL9" s="90"/>
      <c r="ALM9" s="90"/>
      <c r="ALN9" s="90"/>
      <c r="ALO9" s="90"/>
      <c r="ALP9" s="90"/>
      <c r="ALQ9" s="90"/>
      <c r="ALR9" s="90"/>
      <c r="ALS9" s="90"/>
      <c r="ALT9" s="90"/>
      <c r="ALU9" s="90"/>
      <c r="ALV9" s="90"/>
      <c r="ALW9" s="90"/>
      <c r="ALX9" s="90"/>
      <c r="ALY9" s="90"/>
      <c r="ALZ9" s="90"/>
      <c r="AMA9" s="90"/>
      <c r="AMB9" s="90"/>
      <c r="AMC9" s="90"/>
      <c r="AMD9" s="90"/>
      <c r="AME9" s="90"/>
      <c r="AMF9" s="90"/>
      <c r="AMG9" s="90"/>
      <c r="AMH9" s="90"/>
      <c r="AMI9" s="90"/>
      <c r="AMJ9" s="90"/>
    </row>
    <row r="10" spans="1:1024" s="87" customFormat="1" ht="20.100000000000001" customHeight="1">
      <c r="A10" s="343" t="s">
        <v>678</v>
      </c>
      <c r="B10" s="344"/>
      <c r="C10" s="344"/>
      <c r="D10" s="344"/>
      <c r="E10" s="344"/>
      <c r="F10" s="344"/>
      <c r="G10" s="345"/>
      <c r="H10" s="174" t="s">
        <v>1</v>
      </c>
      <c r="I10" s="175">
        <v>0.2223</v>
      </c>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0"/>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c r="AIQ10" s="90"/>
      <c r="AIR10" s="90"/>
      <c r="AIS10" s="90"/>
      <c r="AIT10" s="90"/>
      <c r="AIU10" s="90"/>
      <c r="AIV10" s="90"/>
      <c r="AIW10" s="90"/>
      <c r="AIX10" s="90"/>
      <c r="AIY10" s="90"/>
      <c r="AIZ10" s="90"/>
      <c r="AJA10" s="90"/>
      <c r="AJB10" s="90"/>
      <c r="AJC10" s="90"/>
      <c r="AJD10" s="90"/>
      <c r="AJE10" s="90"/>
      <c r="AJF10" s="90"/>
      <c r="AJG10" s="90"/>
      <c r="AJH10" s="90"/>
      <c r="AJI10" s="90"/>
      <c r="AJJ10" s="90"/>
      <c r="AJK10" s="90"/>
      <c r="AJL10" s="90"/>
      <c r="AJM10" s="90"/>
      <c r="AJN10" s="90"/>
      <c r="AJO10" s="90"/>
      <c r="AJP10" s="90"/>
      <c r="AJQ10" s="90"/>
      <c r="AJR10" s="90"/>
      <c r="AJS10" s="90"/>
      <c r="AJT10" s="90"/>
      <c r="AJU10" s="90"/>
      <c r="AJV10" s="90"/>
      <c r="AJW10" s="90"/>
      <c r="AJX10" s="90"/>
      <c r="AJY10" s="90"/>
      <c r="AJZ10" s="90"/>
      <c r="AKA10" s="90"/>
      <c r="AKB10" s="90"/>
      <c r="AKC10" s="90"/>
      <c r="AKD10" s="90"/>
      <c r="AKE10" s="90"/>
      <c r="AKF10" s="90"/>
      <c r="AKG10" s="90"/>
      <c r="AKH10" s="90"/>
      <c r="AKI10" s="90"/>
      <c r="AKJ10" s="90"/>
      <c r="AKK10" s="90"/>
      <c r="AKL10" s="90"/>
      <c r="AKM10" s="90"/>
      <c r="AKN10" s="90"/>
      <c r="AKO10" s="90"/>
      <c r="AKP10" s="90"/>
      <c r="AKQ10" s="90"/>
      <c r="AKR10" s="90"/>
      <c r="AKS10" s="90"/>
      <c r="AKT10" s="90"/>
      <c r="AKU10" s="90"/>
      <c r="AKV10" s="90"/>
      <c r="AKW10" s="90"/>
      <c r="AKX10" s="90"/>
      <c r="AKY10" s="90"/>
      <c r="AKZ10" s="90"/>
      <c r="ALA10" s="90"/>
      <c r="ALB10" s="90"/>
      <c r="ALC10" s="90"/>
      <c r="ALD10" s="90"/>
      <c r="ALE10" s="90"/>
      <c r="ALF10" s="90"/>
      <c r="ALG10" s="90"/>
      <c r="ALH10" s="90"/>
      <c r="ALI10" s="90"/>
      <c r="ALJ10" s="90"/>
      <c r="ALK10" s="90"/>
      <c r="ALL10" s="90"/>
      <c r="ALM10" s="90"/>
      <c r="ALN10" s="90"/>
      <c r="ALO10" s="90"/>
      <c r="ALP10" s="90"/>
      <c r="ALQ10" s="90"/>
      <c r="ALR10" s="90"/>
      <c r="ALS10" s="90"/>
      <c r="ALT10" s="90"/>
      <c r="ALU10" s="90"/>
      <c r="ALV10" s="90"/>
      <c r="ALW10" s="90"/>
      <c r="ALX10" s="90"/>
      <c r="ALY10" s="90"/>
      <c r="ALZ10" s="90"/>
      <c r="AMA10" s="90"/>
      <c r="AMB10" s="90"/>
      <c r="AMC10" s="90"/>
      <c r="AMD10" s="90"/>
      <c r="AME10" s="90"/>
      <c r="AMF10" s="90"/>
      <c r="AMG10" s="90"/>
      <c r="AMH10" s="90"/>
      <c r="AMI10" s="90"/>
      <c r="AMJ10" s="90"/>
    </row>
    <row r="11" spans="1:1024" s="88" customFormat="1" ht="15">
      <c r="A11" s="176"/>
      <c r="B11" s="176"/>
      <c r="C11" s="176"/>
      <c r="D11" s="177"/>
      <c r="E11" s="176"/>
      <c r="F11" s="178"/>
      <c r="G11" s="179"/>
      <c r="H11" s="203"/>
      <c r="I11" s="180"/>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c r="IW11" s="90"/>
      <c r="IX11" s="90"/>
      <c r="IY11" s="90"/>
      <c r="IZ11" s="90"/>
      <c r="JA11" s="90"/>
      <c r="JB11" s="90"/>
      <c r="JC11" s="90"/>
      <c r="JD11" s="90"/>
      <c r="JE11" s="90"/>
      <c r="JF11" s="90"/>
      <c r="JG11" s="90"/>
      <c r="JH11" s="90"/>
      <c r="JI11" s="90"/>
      <c r="JJ11" s="90"/>
      <c r="JK11" s="90"/>
      <c r="JL11" s="90"/>
      <c r="JM11" s="90"/>
      <c r="JN11" s="90"/>
      <c r="JO11" s="90"/>
      <c r="JP11" s="90"/>
      <c r="JQ11" s="90"/>
      <c r="JR11" s="90"/>
      <c r="JS11" s="90"/>
      <c r="JT11" s="90"/>
      <c r="JU11" s="90"/>
      <c r="JV11" s="90"/>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row>
    <row r="12" spans="1:1024" s="3" customFormat="1" ht="38.25">
      <c r="A12" s="84" t="s">
        <v>2</v>
      </c>
      <c r="B12" s="84" t="s">
        <v>3</v>
      </c>
      <c r="C12" s="84" t="s">
        <v>4</v>
      </c>
      <c r="D12" s="84" t="s">
        <v>5</v>
      </c>
      <c r="E12" s="84" t="s">
        <v>6</v>
      </c>
      <c r="F12" s="85" t="s">
        <v>7</v>
      </c>
      <c r="G12" s="86" t="s">
        <v>8</v>
      </c>
      <c r="H12" s="86" t="s">
        <v>9</v>
      </c>
      <c r="I12" s="86" t="s">
        <v>10</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row>
    <row r="13" spans="1:1024">
      <c r="A13" s="346"/>
      <c r="B13" s="346"/>
      <c r="C13" s="346"/>
      <c r="D13" s="346"/>
      <c r="E13" s="346"/>
      <c r="F13" s="346"/>
      <c r="G13" s="346"/>
      <c r="H13" s="346"/>
      <c r="I13" s="346"/>
    </row>
    <row r="14" spans="1:1024">
      <c r="A14" s="10">
        <v>1</v>
      </c>
      <c r="B14" s="11"/>
      <c r="C14" s="11"/>
      <c r="D14" s="128" t="s">
        <v>11</v>
      </c>
      <c r="E14" s="11"/>
      <c r="F14" s="11"/>
      <c r="G14" s="202"/>
      <c r="H14" s="202"/>
      <c r="I14" s="13">
        <f>I18</f>
        <v>0</v>
      </c>
    </row>
    <row r="15" spans="1:1024" s="51" customFormat="1" ht="63.75" outlineLevel="1">
      <c r="A15" s="54" t="s">
        <v>12</v>
      </c>
      <c r="B15" s="67" t="s">
        <v>13</v>
      </c>
      <c r="C15" s="54" t="s">
        <v>14</v>
      </c>
      <c r="D15" s="68" t="s">
        <v>151</v>
      </c>
      <c r="E15" s="67" t="s">
        <v>116</v>
      </c>
      <c r="F15" s="57">
        <v>1</v>
      </c>
      <c r="G15" s="75"/>
      <c r="H15" s="57">
        <f>(G15*0.2223)+G15</f>
        <v>0</v>
      </c>
      <c r="I15" s="76">
        <f t="shared" ref="I15:I17" si="0">ROUND(F15*H15,2)</f>
        <v>0</v>
      </c>
    </row>
    <row r="16" spans="1:1024" s="51" customFormat="1" ht="15.75" customHeight="1" outlineLevel="1">
      <c r="A16" s="54" t="s">
        <v>424</v>
      </c>
      <c r="B16" s="60">
        <v>98524</v>
      </c>
      <c r="C16" s="67" t="s">
        <v>16</v>
      </c>
      <c r="D16" s="68" t="s">
        <v>152</v>
      </c>
      <c r="E16" s="67" t="s">
        <v>210</v>
      </c>
      <c r="F16" s="57">
        <v>879.4</v>
      </c>
      <c r="G16" s="75"/>
      <c r="H16" s="57">
        <f t="shared" ref="H16:H17" si="1">(G16*0.2223)+G16</f>
        <v>0</v>
      </c>
      <c r="I16" s="76">
        <f t="shared" si="0"/>
        <v>0</v>
      </c>
    </row>
    <row r="17" spans="1:1024" s="51" customFormat="1" ht="25.5" outlineLevel="1">
      <c r="A17" s="54" t="s">
        <v>425</v>
      </c>
      <c r="B17" s="60">
        <v>98458</v>
      </c>
      <c r="C17" s="67" t="s">
        <v>16</v>
      </c>
      <c r="D17" s="68" t="s">
        <v>153</v>
      </c>
      <c r="E17" s="67" t="s">
        <v>210</v>
      </c>
      <c r="F17" s="57">
        <v>247.17</v>
      </c>
      <c r="G17" s="75"/>
      <c r="H17" s="57">
        <f t="shared" si="1"/>
        <v>0</v>
      </c>
      <c r="I17" s="76">
        <f t="shared" si="0"/>
        <v>0</v>
      </c>
    </row>
    <row r="18" spans="1:1024" outlineLevel="1">
      <c r="A18" s="307" t="s">
        <v>218</v>
      </c>
      <c r="B18" s="308"/>
      <c r="C18" s="308"/>
      <c r="D18" s="308"/>
      <c r="E18" s="308"/>
      <c r="F18" s="308"/>
      <c r="G18" s="309"/>
      <c r="H18" s="204"/>
      <c r="I18" s="16">
        <f>SUM(I15:I17)</f>
        <v>0</v>
      </c>
    </row>
    <row r="19" spans="1:1024">
      <c r="A19" s="10">
        <v>2</v>
      </c>
      <c r="B19" s="10"/>
      <c r="C19" s="10"/>
      <c r="D19" s="128" t="s">
        <v>259</v>
      </c>
      <c r="E19" s="11"/>
      <c r="F19" s="12"/>
      <c r="G19" s="92"/>
      <c r="H19" s="202"/>
      <c r="I19" s="14">
        <f>I26</f>
        <v>0</v>
      </c>
    </row>
    <row r="20" spans="1:1024" s="51" customFormat="1" ht="31.5" customHeight="1" outlineLevel="1">
      <c r="A20" s="60" t="s">
        <v>680</v>
      </c>
      <c r="B20" s="60">
        <v>94319</v>
      </c>
      <c r="C20" s="74" t="s">
        <v>16</v>
      </c>
      <c r="D20" s="68" t="s">
        <v>415</v>
      </c>
      <c r="E20" s="60" t="s">
        <v>216</v>
      </c>
      <c r="F20" s="56">
        <v>25.36</v>
      </c>
      <c r="G20" s="56"/>
      <c r="H20" s="57">
        <f t="shared" ref="H20:H25" si="2">(G20*0.2223)+G20</f>
        <v>0</v>
      </c>
      <c r="I20" s="58">
        <f t="shared" ref="I20:I25" si="3">ROUND(H20*F20,2)</f>
        <v>0</v>
      </c>
    </row>
    <row r="21" spans="1:1024" s="51" customFormat="1" ht="25.5" outlineLevel="1">
      <c r="A21" s="60" t="s">
        <v>681</v>
      </c>
      <c r="B21" s="190" t="s">
        <v>419</v>
      </c>
      <c r="C21" s="189" t="s">
        <v>14</v>
      </c>
      <c r="D21" s="190" t="s">
        <v>420</v>
      </c>
      <c r="E21" s="191" t="s">
        <v>216</v>
      </c>
      <c r="F21" s="114">
        <v>25.36</v>
      </c>
      <c r="G21" s="114"/>
      <c r="H21" s="57">
        <f t="shared" si="2"/>
        <v>0</v>
      </c>
      <c r="I21" s="146">
        <f t="shared" si="3"/>
        <v>0</v>
      </c>
    </row>
    <row r="22" spans="1:1024" s="51" customFormat="1" ht="25.5" outlineLevel="1">
      <c r="A22" s="60" t="s">
        <v>682</v>
      </c>
      <c r="B22" s="190" t="s">
        <v>416</v>
      </c>
      <c r="C22" s="189" t="s">
        <v>14</v>
      </c>
      <c r="D22" s="190" t="s">
        <v>417</v>
      </c>
      <c r="E22" s="190" t="s">
        <v>418</v>
      </c>
      <c r="F22" s="114">
        <v>25.36</v>
      </c>
      <c r="G22" s="114"/>
      <c r="H22" s="57">
        <f t="shared" si="2"/>
        <v>0</v>
      </c>
      <c r="I22" s="146">
        <f t="shared" si="3"/>
        <v>0</v>
      </c>
    </row>
    <row r="23" spans="1:1024" s="51" customFormat="1" ht="31.5" customHeight="1" outlineLevel="1">
      <c r="A23" s="60" t="s">
        <v>683</v>
      </c>
      <c r="B23" s="60">
        <v>93358</v>
      </c>
      <c r="C23" s="60" t="s">
        <v>16</v>
      </c>
      <c r="D23" s="68" t="s">
        <v>154</v>
      </c>
      <c r="E23" s="60" t="s">
        <v>216</v>
      </c>
      <c r="F23" s="56">
        <f>(24.9 + 15.15)*0.5*0.2 + (2*2*0.8)</f>
        <v>7.2050000000000001</v>
      </c>
      <c r="G23" s="56"/>
      <c r="H23" s="57">
        <f t="shared" si="2"/>
        <v>0</v>
      </c>
      <c r="I23" s="58">
        <f t="shared" si="3"/>
        <v>0</v>
      </c>
    </row>
    <row r="24" spans="1:1024" s="51" customFormat="1" ht="24" customHeight="1" outlineLevel="1">
      <c r="A24" s="60" t="s">
        <v>684</v>
      </c>
      <c r="B24" s="60">
        <v>96995</v>
      </c>
      <c r="C24" s="60" t="s">
        <v>16</v>
      </c>
      <c r="D24" s="68" t="s">
        <v>155</v>
      </c>
      <c r="E24" s="60" t="s">
        <v>216</v>
      </c>
      <c r="F24" s="56">
        <f>(24.9+15.15)*0.3*0.2</f>
        <v>2.403</v>
      </c>
      <c r="G24" s="56"/>
      <c r="H24" s="57">
        <f t="shared" si="2"/>
        <v>0</v>
      </c>
      <c r="I24" s="58">
        <f t="shared" si="3"/>
        <v>0</v>
      </c>
    </row>
    <row r="25" spans="1:1024" s="51" customFormat="1" ht="25.5" outlineLevel="1">
      <c r="A25" s="60" t="s">
        <v>685</v>
      </c>
      <c r="B25" s="61" t="s">
        <v>19</v>
      </c>
      <c r="C25" s="62" t="s">
        <v>14</v>
      </c>
      <c r="D25" s="63" t="s">
        <v>156</v>
      </c>
      <c r="E25" s="64" t="s">
        <v>216</v>
      </c>
      <c r="F25" s="56">
        <f>F23-F24</f>
        <v>4.8019999999999996</v>
      </c>
      <c r="G25" s="56"/>
      <c r="H25" s="57">
        <f t="shared" si="2"/>
        <v>0</v>
      </c>
      <c r="I25" s="58">
        <f t="shared" si="3"/>
        <v>0</v>
      </c>
    </row>
    <row r="26" spans="1:1024" s="51" customFormat="1" ht="12.75" outlineLevel="1">
      <c r="A26" s="307" t="s">
        <v>359</v>
      </c>
      <c r="B26" s="308"/>
      <c r="C26" s="308"/>
      <c r="D26" s="308"/>
      <c r="E26" s="308"/>
      <c r="F26" s="308"/>
      <c r="G26" s="309"/>
      <c r="H26" s="204"/>
      <c r="I26" s="16">
        <f>SUM(I20:I25)</f>
        <v>0</v>
      </c>
    </row>
    <row r="27" spans="1:1024">
      <c r="A27" s="10">
        <v>3</v>
      </c>
      <c r="B27" s="10"/>
      <c r="C27" s="10"/>
      <c r="D27" s="128" t="s">
        <v>20</v>
      </c>
      <c r="E27" s="11"/>
      <c r="F27" s="12"/>
      <c r="G27" s="92"/>
      <c r="H27" s="202"/>
      <c r="I27" s="14">
        <f>I36</f>
        <v>0</v>
      </c>
    </row>
    <row r="28" spans="1:1024" s="53" customFormat="1" outlineLevel="1">
      <c r="A28" s="72" t="s">
        <v>21</v>
      </c>
      <c r="B28" s="72"/>
      <c r="C28" s="72"/>
      <c r="D28" s="71" t="s">
        <v>260</v>
      </c>
      <c r="E28" s="110"/>
      <c r="F28" s="113"/>
      <c r="G28" s="56"/>
      <c r="H28" s="56"/>
      <c r="I28" s="58"/>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c r="IX28" s="52"/>
      <c r="IY28" s="52"/>
      <c r="IZ28" s="52"/>
      <c r="JA28" s="52"/>
      <c r="JB28" s="52"/>
      <c r="JC28" s="52"/>
      <c r="JD28" s="52"/>
      <c r="JE28" s="52"/>
      <c r="JF28" s="52"/>
      <c r="JG28" s="52"/>
      <c r="JH28" s="52"/>
      <c r="JI28" s="52"/>
      <c r="JJ28" s="52"/>
      <c r="JK28" s="52"/>
      <c r="JL28" s="52"/>
      <c r="JM28" s="52"/>
      <c r="JN28" s="52"/>
      <c r="JO28" s="52"/>
      <c r="JP28" s="52"/>
      <c r="JQ28" s="52"/>
      <c r="JR28" s="52"/>
      <c r="JS28" s="52"/>
      <c r="JT28" s="52"/>
      <c r="JU28" s="52"/>
      <c r="JV28" s="52"/>
      <c r="JW28" s="52"/>
      <c r="JX28" s="52"/>
      <c r="JY28" s="52"/>
      <c r="JZ28" s="52"/>
      <c r="KA28" s="52"/>
      <c r="KB28" s="52"/>
      <c r="KC28" s="52"/>
      <c r="KD28" s="52"/>
      <c r="KE28" s="52"/>
      <c r="KF28" s="52"/>
      <c r="KG28" s="52"/>
      <c r="KH28" s="52"/>
      <c r="KI28" s="52"/>
      <c r="KJ28" s="52"/>
      <c r="KK28" s="52"/>
      <c r="KL28" s="52"/>
      <c r="KM28" s="52"/>
      <c r="KN28" s="52"/>
      <c r="KO28" s="52"/>
      <c r="KP28" s="52"/>
      <c r="KQ28" s="52"/>
      <c r="KR28" s="52"/>
      <c r="KS28" s="52"/>
      <c r="KT28" s="52"/>
      <c r="KU28" s="52"/>
      <c r="KV28" s="52"/>
      <c r="KW28" s="52"/>
      <c r="KX28" s="52"/>
      <c r="KY28" s="52"/>
      <c r="KZ28" s="52"/>
      <c r="LA28" s="52"/>
      <c r="LB28" s="52"/>
      <c r="LC28" s="52"/>
      <c r="LD28" s="52"/>
      <c r="LE28" s="52"/>
      <c r="LF28" s="52"/>
      <c r="LG28" s="52"/>
      <c r="LH28" s="52"/>
      <c r="LI28" s="52"/>
      <c r="LJ28" s="52"/>
      <c r="LK28" s="52"/>
      <c r="LL28" s="52"/>
      <c r="LM28" s="52"/>
      <c r="LN28" s="52"/>
      <c r="LO28" s="52"/>
      <c r="LP28" s="52"/>
      <c r="LQ28" s="52"/>
      <c r="LR28" s="52"/>
      <c r="LS28" s="52"/>
      <c r="LT28" s="52"/>
      <c r="LU28" s="52"/>
      <c r="LV28" s="52"/>
      <c r="LW28" s="52"/>
      <c r="LX28" s="52"/>
      <c r="LY28" s="52"/>
      <c r="LZ28" s="52"/>
      <c r="MA28" s="52"/>
      <c r="MB28" s="52"/>
      <c r="MC28" s="52"/>
      <c r="MD28" s="52"/>
      <c r="ME28" s="52"/>
      <c r="MF28" s="52"/>
      <c r="MG28" s="52"/>
      <c r="MH28" s="52"/>
      <c r="MI28" s="52"/>
      <c r="MJ28" s="52"/>
      <c r="MK28" s="52"/>
      <c r="ML28" s="52"/>
      <c r="MM28" s="52"/>
      <c r="MN28" s="52"/>
      <c r="MO28" s="52"/>
      <c r="MP28" s="52"/>
      <c r="MQ28" s="52"/>
      <c r="MR28" s="52"/>
      <c r="MS28" s="52"/>
      <c r="MT28" s="52"/>
      <c r="MU28" s="52"/>
      <c r="MV28" s="52"/>
      <c r="MW28" s="52"/>
      <c r="MX28" s="52"/>
      <c r="MY28" s="52"/>
      <c r="MZ28" s="52"/>
      <c r="NA28" s="52"/>
      <c r="NB28" s="52"/>
      <c r="NC28" s="52"/>
      <c r="ND28" s="52"/>
      <c r="NE28" s="52"/>
      <c r="NF28" s="52"/>
      <c r="NG28" s="52"/>
      <c r="NH28" s="52"/>
      <c r="NI28" s="52"/>
      <c r="NJ28" s="52"/>
      <c r="NK28" s="52"/>
      <c r="NL28" s="52"/>
      <c r="NM28" s="52"/>
      <c r="NN28" s="52"/>
      <c r="NO28" s="52"/>
      <c r="NP28" s="52"/>
      <c r="NQ28" s="52"/>
      <c r="NR28" s="52"/>
      <c r="NS28" s="52"/>
      <c r="NT28" s="52"/>
      <c r="NU28" s="52"/>
      <c r="NV28" s="52"/>
      <c r="NW28" s="52"/>
      <c r="NX28" s="52"/>
      <c r="NY28" s="52"/>
      <c r="NZ28" s="52"/>
      <c r="OA28" s="52"/>
      <c r="OB28" s="52"/>
      <c r="OC28" s="52"/>
      <c r="OD28" s="52"/>
      <c r="OE28" s="52"/>
      <c r="OF28" s="52"/>
      <c r="OG28" s="52"/>
      <c r="OH28" s="52"/>
      <c r="OI28" s="52"/>
      <c r="OJ28" s="52"/>
      <c r="OK28" s="52"/>
      <c r="OL28" s="52"/>
      <c r="OM28" s="52"/>
      <c r="ON28" s="52"/>
      <c r="OO28" s="52"/>
      <c r="OP28" s="52"/>
      <c r="OQ28" s="52"/>
      <c r="OR28" s="52"/>
      <c r="OS28" s="52"/>
      <c r="OT28" s="52"/>
      <c r="OU28" s="52"/>
      <c r="OV28" s="52"/>
      <c r="OW28" s="52"/>
      <c r="OX28" s="52"/>
      <c r="OY28" s="52"/>
      <c r="OZ28" s="52"/>
      <c r="PA28" s="52"/>
      <c r="PB28" s="52"/>
      <c r="PC28" s="52"/>
      <c r="PD28" s="52"/>
      <c r="PE28" s="52"/>
      <c r="PF28" s="52"/>
      <c r="PG28" s="52"/>
      <c r="PH28" s="52"/>
      <c r="PI28" s="52"/>
      <c r="PJ28" s="52"/>
      <c r="PK28" s="52"/>
      <c r="PL28" s="52"/>
      <c r="PM28" s="52"/>
      <c r="PN28" s="52"/>
      <c r="PO28" s="52"/>
      <c r="PP28" s="52"/>
      <c r="PQ28" s="52"/>
      <c r="PR28" s="52"/>
      <c r="PS28" s="52"/>
      <c r="PT28" s="52"/>
      <c r="PU28" s="52"/>
      <c r="PV28" s="52"/>
      <c r="PW28" s="52"/>
      <c r="PX28" s="52"/>
      <c r="PY28" s="52"/>
      <c r="PZ28" s="52"/>
      <c r="QA28" s="52"/>
      <c r="QB28" s="52"/>
      <c r="QC28" s="52"/>
      <c r="QD28" s="52"/>
      <c r="QE28" s="52"/>
      <c r="QF28" s="52"/>
      <c r="QG28" s="52"/>
      <c r="QH28" s="52"/>
      <c r="QI28" s="52"/>
      <c r="QJ28" s="52"/>
      <c r="QK28" s="52"/>
      <c r="QL28" s="52"/>
      <c r="QM28" s="52"/>
      <c r="QN28" s="52"/>
      <c r="QO28" s="52"/>
      <c r="QP28" s="52"/>
      <c r="QQ28" s="52"/>
      <c r="QR28" s="52"/>
      <c r="QS28" s="52"/>
      <c r="QT28" s="52"/>
      <c r="QU28" s="52"/>
      <c r="QV28" s="52"/>
      <c r="QW28" s="52"/>
      <c r="QX28" s="52"/>
      <c r="QY28" s="52"/>
      <c r="QZ28" s="52"/>
      <c r="RA28" s="52"/>
      <c r="RB28" s="52"/>
      <c r="RC28" s="52"/>
      <c r="RD28" s="52"/>
      <c r="RE28" s="52"/>
      <c r="RF28" s="52"/>
      <c r="RG28" s="52"/>
      <c r="RH28" s="52"/>
      <c r="RI28" s="52"/>
      <c r="RJ28" s="52"/>
      <c r="RK28" s="52"/>
      <c r="RL28" s="52"/>
      <c r="RM28" s="52"/>
      <c r="RN28" s="52"/>
      <c r="RO28" s="52"/>
      <c r="RP28" s="52"/>
      <c r="RQ28" s="52"/>
      <c r="RR28" s="52"/>
      <c r="RS28" s="52"/>
      <c r="RT28" s="52"/>
      <c r="RU28" s="52"/>
      <c r="RV28" s="52"/>
      <c r="RW28" s="52"/>
      <c r="RX28" s="52"/>
      <c r="RY28" s="52"/>
      <c r="RZ28" s="52"/>
      <c r="SA28" s="52"/>
      <c r="SB28" s="52"/>
      <c r="SC28" s="52"/>
      <c r="SD28" s="52"/>
      <c r="SE28" s="52"/>
      <c r="SF28" s="52"/>
      <c r="SG28" s="52"/>
      <c r="SH28" s="52"/>
      <c r="SI28" s="52"/>
      <c r="SJ28" s="52"/>
      <c r="SK28" s="52"/>
      <c r="SL28" s="52"/>
      <c r="SM28" s="52"/>
      <c r="SN28" s="52"/>
      <c r="SO28" s="52"/>
      <c r="SP28" s="52"/>
      <c r="SQ28" s="52"/>
      <c r="SR28" s="52"/>
      <c r="SS28" s="52"/>
      <c r="ST28" s="52"/>
      <c r="SU28" s="52"/>
      <c r="SV28" s="52"/>
      <c r="SW28" s="52"/>
      <c r="SX28" s="52"/>
      <c r="SY28" s="52"/>
      <c r="SZ28" s="52"/>
      <c r="TA28" s="52"/>
      <c r="TB28" s="52"/>
      <c r="TC28" s="52"/>
      <c r="TD28" s="52"/>
      <c r="TE28" s="52"/>
      <c r="TF28" s="52"/>
      <c r="TG28" s="52"/>
      <c r="TH28" s="52"/>
      <c r="TI28" s="52"/>
      <c r="TJ28" s="52"/>
      <c r="TK28" s="52"/>
      <c r="TL28" s="52"/>
      <c r="TM28" s="52"/>
      <c r="TN28" s="52"/>
      <c r="TO28" s="52"/>
      <c r="TP28" s="52"/>
      <c r="TQ28" s="52"/>
      <c r="TR28" s="52"/>
      <c r="TS28" s="52"/>
      <c r="TT28" s="52"/>
      <c r="TU28" s="52"/>
      <c r="TV28" s="52"/>
      <c r="TW28" s="52"/>
      <c r="TX28" s="52"/>
      <c r="TY28" s="52"/>
      <c r="TZ28" s="52"/>
      <c r="UA28" s="52"/>
      <c r="UB28" s="52"/>
      <c r="UC28" s="52"/>
      <c r="UD28" s="52"/>
      <c r="UE28" s="52"/>
      <c r="UF28" s="52"/>
      <c r="UG28" s="52"/>
      <c r="UH28" s="52"/>
      <c r="UI28" s="52"/>
      <c r="UJ28" s="52"/>
      <c r="UK28" s="52"/>
      <c r="UL28" s="52"/>
      <c r="UM28" s="52"/>
      <c r="UN28" s="52"/>
      <c r="UO28" s="52"/>
      <c r="UP28" s="52"/>
      <c r="UQ28" s="52"/>
      <c r="UR28" s="52"/>
      <c r="US28" s="52"/>
      <c r="UT28" s="52"/>
      <c r="UU28" s="52"/>
      <c r="UV28" s="52"/>
      <c r="UW28" s="52"/>
      <c r="UX28" s="52"/>
      <c r="UY28" s="52"/>
      <c r="UZ28" s="52"/>
      <c r="VA28" s="52"/>
      <c r="VB28" s="52"/>
      <c r="VC28" s="52"/>
      <c r="VD28" s="52"/>
      <c r="VE28" s="52"/>
      <c r="VF28" s="52"/>
      <c r="VG28" s="52"/>
      <c r="VH28" s="52"/>
      <c r="VI28" s="52"/>
      <c r="VJ28" s="52"/>
      <c r="VK28" s="52"/>
      <c r="VL28" s="52"/>
      <c r="VM28" s="52"/>
      <c r="VN28" s="52"/>
      <c r="VO28" s="52"/>
      <c r="VP28" s="52"/>
      <c r="VQ28" s="52"/>
      <c r="VR28" s="52"/>
      <c r="VS28" s="52"/>
      <c r="VT28" s="52"/>
      <c r="VU28" s="52"/>
      <c r="VV28" s="52"/>
      <c r="VW28" s="52"/>
      <c r="VX28" s="52"/>
      <c r="VY28" s="52"/>
      <c r="VZ28" s="52"/>
      <c r="WA28" s="52"/>
      <c r="WB28" s="52"/>
      <c r="WC28" s="52"/>
      <c r="WD28" s="52"/>
      <c r="WE28" s="52"/>
      <c r="WF28" s="52"/>
      <c r="WG28" s="52"/>
      <c r="WH28" s="52"/>
      <c r="WI28" s="52"/>
      <c r="WJ28" s="52"/>
      <c r="WK28" s="52"/>
      <c r="WL28" s="52"/>
      <c r="WM28" s="52"/>
      <c r="WN28" s="52"/>
      <c r="WO28" s="52"/>
      <c r="WP28" s="52"/>
      <c r="WQ28" s="52"/>
      <c r="WR28" s="52"/>
      <c r="WS28" s="52"/>
      <c r="WT28" s="52"/>
      <c r="WU28" s="52"/>
      <c r="WV28" s="52"/>
      <c r="WW28" s="52"/>
      <c r="WX28" s="52"/>
      <c r="WY28" s="52"/>
      <c r="WZ28" s="52"/>
      <c r="XA28" s="52"/>
      <c r="XB28" s="52"/>
      <c r="XC28" s="52"/>
      <c r="XD28" s="52"/>
      <c r="XE28" s="52"/>
      <c r="XF28" s="52"/>
      <c r="XG28" s="52"/>
      <c r="XH28" s="52"/>
      <c r="XI28" s="52"/>
      <c r="XJ28" s="52"/>
      <c r="XK28" s="52"/>
      <c r="XL28" s="52"/>
      <c r="XM28" s="52"/>
      <c r="XN28" s="52"/>
      <c r="XO28" s="52"/>
      <c r="XP28" s="52"/>
      <c r="XQ28" s="52"/>
      <c r="XR28" s="52"/>
      <c r="XS28" s="52"/>
      <c r="XT28" s="52"/>
      <c r="XU28" s="52"/>
      <c r="XV28" s="52"/>
      <c r="XW28" s="52"/>
      <c r="XX28" s="52"/>
      <c r="XY28" s="52"/>
      <c r="XZ28" s="52"/>
      <c r="YA28" s="52"/>
      <c r="YB28" s="52"/>
      <c r="YC28" s="52"/>
      <c r="YD28" s="52"/>
      <c r="YE28" s="52"/>
      <c r="YF28" s="52"/>
      <c r="YG28" s="52"/>
      <c r="YH28" s="52"/>
      <c r="YI28" s="52"/>
      <c r="YJ28" s="52"/>
      <c r="YK28" s="52"/>
      <c r="YL28" s="52"/>
      <c r="YM28" s="52"/>
      <c r="YN28" s="52"/>
      <c r="YO28" s="52"/>
      <c r="YP28" s="52"/>
      <c r="YQ28" s="52"/>
      <c r="YR28" s="52"/>
      <c r="YS28" s="52"/>
      <c r="YT28" s="52"/>
      <c r="YU28" s="52"/>
      <c r="YV28" s="52"/>
      <c r="YW28" s="52"/>
      <c r="YX28" s="52"/>
      <c r="YY28" s="52"/>
      <c r="YZ28" s="52"/>
      <c r="ZA28" s="52"/>
      <c r="ZB28" s="52"/>
      <c r="ZC28" s="52"/>
      <c r="ZD28" s="52"/>
      <c r="ZE28" s="52"/>
      <c r="ZF28" s="52"/>
      <c r="ZG28" s="52"/>
      <c r="ZH28" s="52"/>
      <c r="ZI28" s="52"/>
      <c r="ZJ28" s="52"/>
      <c r="ZK28" s="52"/>
      <c r="ZL28" s="52"/>
      <c r="ZM28" s="52"/>
      <c r="ZN28" s="52"/>
      <c r="ZO28" s="52"/>
      <c r="ZP28" s="52"/>
      <c r="ZQ28" s="52"/>
      <c r="ZR28" s="52"/>
      <c r="ZS28" s="52"/>
      <c r="ZT28" s="52"/>
      <c r="ZU28" s="52"/>
      <c r="ZV28" s="52"/>
      <c r="ZW28" s="52"/>
      <c r="ZX28" s="52"/>
      <c r="ZY28" s="52"/>
      <c r="ZZ28" s="52"/>
      <c r="AAA28" s="52"/>
      <c r="AAB28" s="52"/>
      <c r="AAC28" s="52"/>
      <c r="AAD28" s="52"/>
      <c r="AAE28" s="52"/>
      <c r="AAF28" s="52"/>
      <c r="AAG28" s="52"/>
      <c r="AAH28" s="52"/>
      <c r="AAI28" s="52"/>
      <c r="AAJ28" s="52"/>
      <c r="AAK28" s="52"/>
      <c r="AAL28" s="52"/>
      <c r="AAM28" s="52"/>
      <c r="AAN28" s="52"/>
      <c r="AAO28" s="52"/>
      <c r="AAP28" s="52"/>
      <c r="AAQ28" s="52"/>
      <c r="AAR28" s="52"/>
      <c r="AAS28" s="52"/>
      <c r="AAT28" s="52"/>
      <c r="AAU28" s="52"/>
      <c r="AAV28" s="52"/>
      <c r="AAW28" s="52"/>
      <c r="AAX28" s="52"/>
      <c r="AAY28" s="52"/>
      <c r="AAZ28" s="52"/>
      <c r="ABA28" s="52"/>
      <c r="ABB28" s="52"/>
      <c r="ABC28" s="52"/>
      <c r="ABD28" s="52"/>
      <c r="ABE28" s="52"/>
      <c r="ABF28" s="52"/>
      <c r="ABG28" s="52"/>
      <c r="ABH28" s="52"/>
      <c r="ABI28" s="52"/>
      <c r="ABJ28" s="52"/>
      <c r="ABK28" s="52"/>
      <c r="ABL28" s="52"/>
      <c r="ABM28" s="52"/>
      <c r="ABN28" s="52"/>
      <c r="ABO28" s="52"/>
      <c r="ABP28" s="52"/>
      <c r="ABQ28" s="52"/>
      <c r="ABR28" s="52"/>
      <c r="ABS28" s="52"/>
      <c r="ABT28" s="52"/>
      <c r="ABU28" s="52"/>
      <c r="ABV28" s="52"/>
      <c r="ABW28" s="52"/>
      <c r="ABX28" s="52"/>
      <c r="ABY28" s="52"/>
      <c r="ABZ28" s="52"/>
      <c r="ACA28" s="52"/>
      <c r="ACB28" s="52"/>
      <c r="ACC28" s="52"/>
      <c r="ACD28" s="52"/>
      <c r="ACE28" s="52"/>
      <c r="ACF28" s="52"/>
      <c r="ACG28" s="52"/>
      <c r="ACH28" s="52"/>
      <c r="ACI28" s="52"/>
      <c r="ACJ28" s="52"/>
      <c r="ACK28" s="52"/>
      <c r="ACL28" s="52"/>
      <c r="ACM28" s="52"/>
      <c r="ACN28" s="52"/>
      <c r="ACO28" s="52"/>
      <c r="ACP28" s="52"/>
      <c r="ACQ28" s="52"/>
      <c r="ACR28" s="52"/>
      <c r="ACS28" s="52"/>
      <c r="ACT28" s="52"/>
      <c r="ACU28" s="52"/>
      <c r="ACV28" s="52"/>
      <c r="ACW28" s="52"/>
      <c r="ACX28" s="52"/>
      <c r="ACY28" s="52"/>
      <c r="ACZ28" s="52"/>
      <c r="ADA28" s="52"/>
      <c r="ADB28" s="52"/>
      <c r="ADC28" s="52"/>
      <c r="ADD28" s="52"/>
      <c r="ADE28" s="52"/>
      <c r="ADF28" s="52"/>
      <c r="ADG28" s="52"/>
      <c r="ADH28" s="52"/>
      <c r="ADI28" s="52"/>
      <c r="ADJ28" s="52"/>
      <c r="ADK28" s="52"/>
      <c r="ADL28" s="52"/>
      <c r="ADM28" s="52"/>
      <c r="ADN28" s="52"/>
      <c r="ADO28" s="52"/>
      <c r="ADP28" s="52"/>
      <c r="ADQ28" s="52"/>
      <c r="ADR28" s="52"/>
      <c r="ADS28" s="52"/>
      <c r="ADT28" s="52"/>
      <c r="ADU28" s="52"/>
      <c r="ADV28" s="52"/>
      <c r="ADW28" s="52"/>
      <c r="ADX28" s="52"/>
      <c r="ADY28" s="52"/>
      <c r="ADZ28" s="52"/>
      <c r="AEA28" s="52"/>
      <c r="AEB28" s="52"/>
      <c r="AEC28" s="52"/>
      <c r="AED28" s="52"/>
      <c r="AEE28" s="52"/>
      <c r="AEF28" s="52"/>
      <c r="AEG28" s="52"/>
      <c r="AEH28" s="52"/>
      <c r="AEI28" s="52"/>
      <c r="AEJ28" s="52"/>
      <c r="AEK28" s="52"/>
      <c r="AEL28" s="52"/>
      <c r="AEM28" s="52"/>
      <c r="AEN28" s="52"/>
      <c r="AEO28" s="52"/>
      <c r="AEP28" s="52"/>
      <c r="AEQ28" s="52"/>
      <c r="AER28" s="52"/>
      <c r="AES28" s="52"/>
      <c r="AET28" s="52"/>
      <c r="AEU28" s="52"/>
      <c r="AEV28" s="52"/>
      <c r="AEW28" s="52"/>
      <c r="AEX28" s="52"/>
      <c r="AEY28" s="52"/>
      <c r="AEZ28" s="52"/>
      <c r="AFA28" s="52"/>
      <c r="AFB28" s="52"/>
      <c r="AFC28" s="52"/>
      <c r="AFD28" s="52"/>
      <c r="AFE28" s="52"/>
      <c r="AFF28" s="52"/>
      <c r="AFG28" s="52"/>
      <c r="AFH28" s="52"/>
      <c r="AFI28" s="52"/>
      <c r="AFJ28" s="52"/>
      <c r="AFK28" s="52"/>
      <c r="AFL28" s="52"/>
      <c r="AFM28" s="52"/>
      <c r="AFN28" s="52"/>
      <c r="AFO28" s="52"/>
      <c r="AFP28" s="52"/>
      <c r="AFQ28" s="52"/>
      <c r="AFR28" s="52"/>
      <c r="AFS28" s="52"/>
      <c r="AFT28" s="52"/>
      <c r="AFU28" s="52"/>
      <c r="AFV28" s="52"/>
      <c r="AFW28" s="52"/>
      <c r="AFX28" s="52"/>
      <c r="AFY28" s="52"/>
      <c r="AFZ28" s="52"/>
      <c r="AGA28" s="52"/>
      <c r="AGB28" s="52"/>
      <c r="AGC28" s="52"/>
      <c r="AGD28" s="52"/>
      <c r="AGE28" s="52"/>
      <c r="AGF28" s="52"/>
      <c r="AGG28" s="52"/>
      <c r="AGH28" s="52"/>
      <c r="AGI28" s="52"/>
      <c r="AGJ28" s="52"/>
      <c r="AGK28" s="52"/>
      <c r="AGL28" s="52"/>
      <c r="AGM28" s="52"/>
      <c r="AGN28" s="52"/>
      <c r="AGO28" s="52"/>
      <c r="AGP28" s="52"/>
      <c r="AGQ28" s="52"/>
      <c r="AGR28" s="52"/>
      <c r="AGS28" s="52"/>
      <c r="AGT28" s="52"/>
      <c r="AGU28" s="52"/>
      <c r="AGV28" s="52"/>
      <c r="AGW28" s="52"/>
      <c r="AGX28" s="52"/>
      <c r="AGY28" s="52"/>
      <c r="AGZ28" s="52"/>
      <c r="AHA28" s="52"/>
      <c r="AHB28" s="52"/>
      <c r="AHC28" s="52"/>
      <c r="AHD28" s="52"/>
      <c r="AHE28" s="52"/>
      <c r="AHF28" s="52"/>
      <c r="AHG28" s="52"/>
      <c r="AHH28" s="52"/>
      <c r="AHI28" s="52"/>
      <c r="AHJ28" s="52"/>
      <c r="AHK28" s="52"/>
      <c r="AHL28" s="52"/>
      <c r="AHM28" s="52"/>
      <c r="AHN28" s="52"/>
      <c r="AHO28" s="52"/>
      <c r="AHP28" s="52"/>
      <c r="AHQ28" s="52"/>
      <c r="AHR28" s="52"/>
      <c r="AHS28" s="52"/>
      <c r="AHT28" s="52"/>
      <c r="AHU28" s="52"/>
      <c r="AHV28" s="52"/>
      <c r="AHW28" s="52"/>
      <c r="AHX28" s="52"/>
      <c r="AHY28" s="52"/>
      <c r="AHZ28" s="52"/>
      <c r="AIA28" s="52"/>
      <c r="AIB28" s="52"/>
      <c r="AIC28" s="52"/>
      <c r="AID28" s="52"/>
      <c r="AIE28" s="52"/>
      <c r="AIF28" s="52"/>
      <c r="AIG28" s="52"/>
      <c r="AIH28" s="52"/>
      <c r="AII28" s="52"/>
      <c r="AIJ28" s="52"/>
      <c r="AIK28" s="52"/>
      <c r="AIL28" s="52"/>
      <c r="AIM28" s="52"/>
      <c r="AIN28" s="52"/>
      <c r="AIO28" s="52"/>
      <c r="AIP28" s="52"/>
      <c r="AIQ28" s="52"/>
      <c r="AIR28" s="52"/>
      <c r="AIS28" s="52"/>
      <c r="AIT28" s="52"/>
      <c r="AIU28" s="52"/>
      <c r="AIV28" s="52"/>
      <c r="AIW28" s="52"/>
      <c r="AIX28" s="52"/>
      <c r="AIY28" s="52"/>
      <c r="AIZ28" s="52"/>
      <c r="AJA28" s="52"/>
      <c r="AJB28" s="52"/>
      <c r="AJC28" s="52"/>
      <c r="AJD28" s="52"/>
      <c r="AJE28" s="52"/>
      <c r="AJF28" s="52"/>
      <c r="AJG28" s="52"/>
      <c r="AJH28" s="52"/>
      <c r="AJI28" s="52"/>
      <c r="AJJ28" s="52"/>
      <c r="AJK28" s="52"/>
      <c r="AJL28" s="52"/>
      <c r="AJM28" s="52"/>
      <c r="AJN28" s="52"/>
      <c r="AJO28" s="52"/>
      <c r="AJP28" s="52"/>
      <c r="AJQ28" s="52"/>
      <c r="AJR28" s="52"/>
      <c r="AJS28" s="52"/>
      <c r="AJT28" s="52"/>
      <c r="AJU28" s="52"/>
      <c r="AJV28" s="52"/>
      <c r="AJW28" s="52"/>
      <c r="AJX28" s="52"/>
      <c r="AJY28" s="52"/>
      <c r="AJZ28" s="52"/>
      <c r="AKA28" s="52"/>
      <c r="AKB28" s="52"/>
      <c r="AKC28" s="52"/>
      <c r="AKD28" s="52"/>
      <c r="AKE28" s="52"/>
      <c r="AKF28" s="52"/>
      <c r="AKG28" s="52"/>
      <c r="AKH28" s="52"/>
      <c r="AKI28" s="52"/>
      <c r="AKJ28" s="52"/>
      <c r="AKK28" s="52"/>
      <c r="AKL28" s="52"/>
      <c r="AKM28" s="52"/>
      <c r="AKN28" s="52"/>
      <c r="AKO28" s="52"/>
      <c r="AKP28" s="52"/>
      <c r="AKQ28" s="52"/>
      <c r="AKR28" s="52"/>
      <c r="AKS28" s="52"/>
      <c r="AKT28" s="52"/>
      <c r="AKU28" s="52"/>
      <c r="AKV28" s="52"/>
      <c r="AKW28" s="52"/>
      <c r="AKX28" s="52"/>
      <c r="AKY28" s="52"/>
      <c r="AKZ28" s="52"/>
      <c r="ALA28" s="52"/>
      <c r="ALB28" s="52"/>
      <c r="ALC28" s="52"/>
      <c r="ALD28" s="52"/>
      <c r="ALE28" s="52"/>
      <c r="ALF28" s="52"/>
      <c r="ALG28" s="52"/>
      <c r="ALH28" s="52"/>
      <c r="ALI28" s="52"/>
      <c r="ALJ28" s="52"/>
      <c r="ALK28" s="52"/>
      <c r="ALL28" s="52"/>
      <c r="ALM28" s="52"/>
      <c r="ALN28" s="52"/>
      <c r="ALO28" s="52"/>
      <c r="ALP28" s="52"/>
      <c r="ALQ28" s="52"/>
      <c r="ALR28" s="52"/>
      <c r="ALS28" s="52"/>
      <c r="ALT28" s="52"/>
      <c r="ALU28" s="52"/>
      <c r="ALV28" s="52"/>
      <c r="ALW28" s="52"/>
      <c r="ALX28" s="52"/>
      <c r="ALY28" s="52"/>
      <c r="ALZ28" s="52"/>
      <c r="AMA28" s="52"/>
      <c r="AMB28" s="52"/>
      <c r="AMC28" s="52"/>
      <c r="AMD28" s="52"/>
      <c r="AME28" s="52"/>
      <c r="AMF28" s="52"/>
      <c r="AMG28" s="52"/>
      <c r="AMH28" s="52"/>
      <c r="AMI28" s="52"/>
      <c r="AMJ28" s="52"/>
    </row>
    <row r="29" spans="1:1024" s="51" customFormat="1" ht="31.5" customHeight="1" outlineLevel="1">
      <c r="A29" s="54" t="s">
        <v>686</v>
      </c>
      <c r="B29" s="54" t="s">
        <v>23</v>
      </c>
      <c r="C29" s="60" t="s">
        <v>14</v>
      </c>
      <c r="D29" s="68" t="s">
        <v>157</v>
      </c>
      <c r="E29" s="54" t="s">
        <v>210</v>
      </c>
      <c r="F29" s="56">
        <f>(4* 0.6*0.4*4)</f>
        <v>3.84</v>
      </c>
      <c r="G29" s="56"/>
      <c r="H29" s="57">
        <f t="shared" ref="H29:H34" si="4">(G29*0.2223)+G29</f>
        <v>0</v>
      </c>
      <c r="I29" s="58">
        <f>ROUND(H29*F29,2)</f>
        <v>0</v>
      </c>
    </row>
    <row r="30" spans="1:1024" s="51" customFormat="1" ht="33.75" customHeight="1" outlineLevel="1">
      <c r="A30" s="54" t="s">
        <v>22</v>
      </c>
      <c r="B30" s="60" t="s">
        <v>25</v>
      </c>
      <c r="C30" s="60" t="s">
        <v>14</v>
      </c>
      <c r="D30" s="68" t="s">
        <v>158</v>
      </c>
      <c r="E30" s="54" t="s">
        <v>217</v>
      </c>
      <c r="F30" s="56">
        <f>(12*0.6*4) * 0.617</f>
        <v>17.769599999999997</v>
      </c>
      <c r="G30" s="56"/>
      <c r="H30" s="57">
        <f t="shared" si="4"/>
        <v>0</v>
      </c>
      <c r="I30" s="58">
        <f>ROUND(H30*F30,2)</f>
        <v>0</v>
      </c>
    </row>
    <row r="31" spans="1:1024" s="51" customFormat="1" ht="33" customHeight="1" outlineLevel="1">
      <c r="A31" s="54" t="s">
        <v>24</v>
      </c>
      <c r="B31" s="60" t="s">
        <v>26</v>
      </c>
      <c r="C31" s="60" t="s">
        <v>14</v>
      </c>
      <c r="D31" s="68" t="s">
        <v>159</v>
      </c>
      <c r="E31" s="54" t="s">
        <v>216</v>
      </c>
      <c r="F31" s="56">
        <f>(4*0.6*0.6*0.4)</f>
        <v>0.57599999999999996</v>
      </c>
      <c r="G31" s="56"/>
      <c r="H31" s="57">
        <f t="shared" si="4"/>
        <v>0</v>
      </c>
      <c r="I31" s="58">
        <f>ROUND(H31*F31,2)</f>
        <v>0</v>
      </c>
    </row>
    <row r="32" spans="1:1024" s="53" customFormat="1" ht="18.75" customHeight="1" outlineLevel="1">
      <c r="A32" s="72" t="s">
        <v>334</v>
      </c>
      <c r="B32" s="60"/>
      <c r="C32" s="60"/>
      <c r="D32" s="71" t="s">
        <v>294</v>
      </c>
      <c r="E32" s="60"/>
      <c r="F32" s="56"/>
      <c r="G32" s="56"/>
      <c r="H32" s="57"/>
      <c r="I32" s="58"/>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c r="JT32" s="52"/>
      <c r="JU32" s="52"/>
      <c r="JV32" s="52"/>
      <c r="JW32" s="52"/>
      <c r="JX32" s="52"/>
      <c r="JY32" s="52"/>
      <c r="JZ32" s="52"/>
      <c r="KA32" s="52"/>
      <c r="KB32" s="52"/>
      <c r="KC32" s="52"/>
      <c r="KD32" s="52"/>
      <c r="KE32" s="52"/>
      <c r="KF32" s="52"/>
      <c r="KG32" s="52"/>
      <c r="KH32" s="52"/>
      <c r="KI32" s="52"/>
      <c r="KJ32" s="52"/>
      <c r="KK32" s="52"/>
      <c r="KL32" s="52"/>
      <c r="KM32" s="52"/>
      <c r="KN32" s="52"/>
      <c r="KO32" s="52"/>
      <c r="KP32" s="52"/>
      <c r="KQ32" s="52"/>
      <c r="KR32" s="52"/>
      <c r="KS32" s="52"/>
      <c r="KT32" s="52"/>
      <c r="KU32" s="52"/>
      <c r="KV32" s="52"/>
      <c r="KW32" s="52"/>
      <c r="KX32" s="52"/>
      <c r="KY32" s="52"/>
      <c r="KZ32" s="52"/>
      <c r="LA32" s="52"/>
      <c r="LB32" s="52"/>
      <c r="LC32" s="52"/>
      <c r="LD32" s="52"/>
      <c r="LE32" s="52"/>
      <c r="LF32" s="52"/>
      <c r="LG32" s="52"/>
      <c r="LH32" s="52"/>
      <c r="LI32" s="52"/>
      <c r="LJ32" s="52"/>
      <c r="LK32" s="52"/>
      <c r="LL32" s="52"/>
      <c r="LM32" s="52"/>
      <c r="LN32" s="52"/>
      <c r="LO32" s="52"/>
      <c r="LP32" s="52"/>
      <c r="LQ32" s="52"/>
      <c r="LR32" s="52"/>
      <c r="LS32" s="52"/>
      <c r="LT32" s="52"/>
      <c r="LU32" s="52"/>
      <c r="LV32" s="52"/>
      <c r="LW32" s="52"/>
      <c r="LX32" s="52"/>
      <c r="LY32" s="52"/>
      <c r="LZ32" s="52"/>
      <c r="MA32" s="52"/>
      <c r="MB32" s="52"/>
      <c r="MC32" s="52"/>
      <c r="MD32" s="52"/>
      <c r="ME32" s="52"/>
      <c r="MF32" s="52"/>
      <c r="MG32" s="52"/>
      <c r="MH32" s="52"/>
      <c r="MI32" s="52"/>
      <c r="MJ32" s="52"/>
      <c r="MK32" s="52"/>
      <c r="ML32" s="52"/>
      <c r="MM32" s="52"/>
      <c r="MN32" s="52"/>
      <c r="MO32" s="52"/>
      <c r="MP32" s="52"/>
      <c r="MQ32" s="52"/>
      <c r="MR32" s="52"/>
      <c r="MS32" s="52"/>
      <c r="MT32" s="52"/>
      <c r="MU32" s="52"/>
      <c r="MV32" s="52"/>
      <c r="MW32" s="52"/>
      <c r="MX32" s="52"/>
      <c r="MY32" s="52"/>
      <c r="MZ32" s="52"/>
      <c r="NA32" s="52"/>
      <c r="NB32" s="52"/>
      <c r="NC32" s="52"/>
      <c r="ND32" s="52"/>
      <c r="NE32" s="52"/>
      <c r="NF32" s="52"/>
      <c r="NG32" s="52"/>
      <c r="NH32" s="52"/>
      <c r="NI32" s="52"/>
      <c r="NJ32" s="52"/>
      <c r="NK32" s="52"/>
      <c r="NL32" s="52"/>
      <c r="NM32" s="52"/>
      <c r="NN32" s="52"/>
      <c r="NO32" s="52"/>
      <c r="NP32" s="52"/>
      <c r="NQ32" s="52"/>
      <c r="NR32" s="52"/>
      <c r="NS32" s="52"/>
      <c r="NT32" s="52"/>
      <c r="NU32" s="52"/>
      <c r="NV32" s="52"/>
      <c r="NW32" s="52"/>
      <c r="NX32" s="52"/>
      <c r="NY32" s="52"/>
      <c r="NZ32" s="52"/>
      <c r="OA32" s="52"/>
      <c r="OB32" s="52"/>
      <c r="OC32" s="52"/>
      <c r="OD32" s="52"/>
      <c r="OE32" s="52"/>
      <c r="OF32" s="52"/>
      <c r="OG32" s="52"/>
      <c r="OH32" s="52"/>
      <c r="OI32" s="52"/>
      <c r="OJ32" s="52"/>
      <c r="OK32" s="52"/>
      <c r="OL32" s="52"/>
      <c r="OM32" s="52"/>
      <c r="ON32" s="52"/>
      <c r="OO32" s="52"/>
      <c r="OP32" s="52"/>
      <c r="OQ32" s="52"/>
      <c r="OR32" s="52"/>
      <c r="OS32" s="52"/>
      <c r="OT32" s="52"/>
      <c r="OU32" s="52"/>
      <c r="OV32" s="52"/>
      <c r="OW32" s="52"/>
      <c r="OX32" s="52"/>
      <c r="OY32" s="52"/>
      <c r="OZ32" s="52"/>
      <c r="PA32" s="52"/>
      <c r="PB32" s="52"/>
      <c r="PC32" s="52"/>
      <c r="PD32" s="52"/>
      <c r="PE32" s="52"/>
      <c r="PF32" s="52"/>
      <c r="PG32" s="52"/>
      <c r="PH32" s="52"/>
      <c r="PI32" s="52"/>
      <c r="PJ32" s="52"/>
      <c r="PK32" s="52"/>
      <c r="PL32" s="52"/>
      <c r="PM32" s="52"/>
      <c r="PN32" s="52"/>
      <c r="PO32" s="52"/>
      <c r="PP32" s="52"/>
      <c r="PQ32" s="52"/>
      <c r="PR32" s="52"/>
      <c r="PS32" s="52"/>
      <c r="PT32" s="52"/>
      <c r="PU32" s="52"/>
      <c r="PV32" s="52"/>
      <c r="PW32" s="52"/>
      <c r="PX32" s="52"/>
      <c r="PY32" s="52"/>
      <c r="PZ32" s="52"/>
      <c r="QA32" s="52"/>
      <c r="QB32" s="52"/>
      <c r="QC32" s="52"/>
      <c r="QD32" s="52"/>
      <c r="QE32" s="52"/>
      <c r="QF32" s="52"/>
      <c r="QG32" s="52"/>
      <c r="QH32" s="52"/>
      <c r="QI32" s="52"/>
      <c r="QJ32" s="52"/>
      <c r="QK32" s="52"/>
      <c r="QL32" s="52"/>
      <c r="QM32" s="52"/>
      <c r="QN32" s="52"/>
      <c r="QO32" s="52"/>
      <c r="QP32" s="52"/>
      <c r="QQ32" s="52"/>
      <c r="QR32" s="52"/>
      <c r="QS32" s="52"/>
      <c r="QT32" s="52"/>
      <c r="QU32" s="52"/>
      <c r="QV32" s="52"/>
      <c r="QW32" s="52"/>
      <c r="QX32" s="52"/>
      <c r="QY32" s="52"/>
      <c r="QZ32" s="52"/>
      <c r="RA32" s="52"/>
      <c r="RB32" s="52"/>
      <c r="RC32" s="52"/>
      <c r="RD32" s="52"/>
      <c r="RE32" s="52"/>
      <c r="RF32" s="52"/>
      <c r="RG32" s="52"/>
      <c r="RH32" s="52"/>
      <c r="RI32" s="52"/>
      <c r="RJ32" s="52"/>
      <c r="RK32" s="52"/>
      <c r="RL32" s="52"/>
      <c r="RM32" s="52"/>
      <c r="RN32" s="52"/>
      <c r="RO32" s="52"/>
      <c r="RP32" s="52"/>
      <c r="RQ32" s="52"/>
      <c r="RR32" s="52"/>
      <c r="RS32" s="52"/>
      <c r="RT32" s="52"/>
      <c r="RU32" s="52"/>
      <c r="RV32" s="52"/>
      <c r="RW32" s="52"/>
      <c r="RX32" s="52"/>
      <c r="RY32" s="52"/>
      <c r="RZ32" s="52"/>
      <c r="SA32" s="52"/>
      <c r="SB32" s="52"/>
      <c r="SC32" s="52"/>
      <c r="SD32" s="52"/>
      <c r="SE32" s="52"/>
      <c r="SF32" s="52"/>
      <c r="SG32" s="52"/>
      <c r="SH32" s="52"/>
      <c r="SI32" s="52"/>
      <c r="SJ32" s="52"/>
      <c r="SK32" s="52"/>
      <c r="SL32" s="52"/>
      <c r="SM32" s="52"/>
      <c r="SN32" s="52"/>
      <c r="SO32" s="52"/>
      <c r="SP32" s="52"/>
      <c r="SQ32" s="52"/>
      <c r="SR32" s="52"/>
      <c r="SS32" s="52"/>
      <c r="ST32" s="52"/>
      <c r="SU32" s="52"/>
      <c r="SV32" s="52"/>
      <c r="SW32" s="52"/>
      <c r="SX32" s="52"/>
      <c r="SY32" s="52"/>
      <c r="SZ32" s="52"/>
      <c r="TA32" s="52"/>
      <c r="TB32" s="52"/>
      <c r="TC32" s="52"/>
      <c r="TD32" s="52"/>
      <c r="TE32" s="52"/>
      <c r="TF32" s="52"/>
      <c r="TG32" s="52"/>
      <c r="TH32" s="52"/>
      <c r="TI32" s="52"/>
      <c r="TJ32" s="52"/>
      <c r="TK32" s="52"/>
      <c r="TL32" s="52"/>
      <c r="TM32" s="52"/>
      <c r="TN32" s="52"/>
      <c r="TO32" s="52"/>
      <c r="TP32" s="52"/>
      <c r="TQ32" s="52"/>
      <c r="TR32" s="52"/>
      <c r="TS32" s="52"/>
      <c r="TT32" s="52"/>
      <c r="TU32" s="52"/>
      <c r="TV32" s="52"/>
      <c r="TW32" s="52"/>
      <c r="TX32" s="52"/>
      <c r="TY32" s="52"/>
      <c r="TZ32" s="52"/>
      <c r="UA32" s="52"/>
      <c r="UB32" s="52"/>
      <c r="UC32" s="52"/>
      <c r="UD32" s="52"/>
      <c r="UE32" s="52"/>
      <c r="UF32" s="52"/>
      <c r="UG32" s="52"/>
      <c r="UH32" s="52"/>
      <c r="UI32" s="52"/>
      <c r="UJ32" s="52"/>
      <c r="UK32" s="52"/>
      <c r="UL32" s="52"/>
      <c r="UM32" s="52"/>
      <c r="UN32" s="52"/>
      <c r="UO32" s="52"/>
      <c r="UP32" s="52"/>
      <c r="UQ32" s="52"/>
      <c r="UR32" s="52"/>
      <c r="US32" s="52"/>
      <c r="UT32" s="52"/>
      <c r="UU32" s="52"/>
      <c r="UV32" s="52"/>
      <c r="UW32" s="52"/>
      <c r="UX32" s="52"/>
      <c r="UY32" s="52"/>
      <c r="UZ32" s="52"/>
      <c r="VA32" s="52"/>
      <c r="VB32" s="52"/>
      <c r="VC32" s="52"/>
      <c r="VD32" s="52"/>
      <c r="VE32" s="52"/>
      <c r="VF32" s="52"/>
      <c r="VG32" s="52"/>
      <c r="VH32" s="52"/>
      <c r="VI32" s="52"/>
      <c r="VJ32" s="52"/>
      <c r="VK32" s="52"/>
      <c r="VL32" s="52"/>
      <c r="VM32" s="52"/>
      <c r="VN32" s="52"/>
      <c r="VO32" s="52"/>
      <c r="VP32" s="52"/>
      <c r="VQ32" s="52"/>
      <c r="VR32" s="52"/>
      <c r="VS32" s="52"/>
      <c r="VT32" s="52"/>
      <c r="VU32" s="52"/>
      <c r="VV32" s="52"/>
      <c r="VW32" s="52"/>
      <c r="VX32" s="52"/>
      <c r="VY32" s="52"/>
      <c r="VZ32" s="52"/>
      <c r="WA32" s="52"/>
      <c r="WB32" s="52"/>
      <c r="WC32" s="52"/>
      <c r="WD32" s="52"/>
      <c r="WE32" s="52"/>
      <c r="WF32" s="52"/>
      <c r="WG32" s="52"/>
      <c r="WH32" s="52"/>
      <c r="WI32" s="52"/>
      <c r="WJ32" s="52"/>
      <c r="WK32" s="52"/>
      <c r="WL32" s="52"/>
      <c r="WM32" s="52"/>
      <c r="WN32" s="52"/>
      <c r="WO32" s="52"/>
      <c r="WP32" s="52"/>
      <c r="WQ32" s="52"/>
      <c r="WR32" s="52"/>
      <c r="WS32" s="52"/>
      <c r="WT32" s="52"/>
      <c r="WU32" s="52"/>
      <c r="WV32" s="52"/>
      <c r="WW32" s="52"/>
      <c r="WX32" s="52"/>
      <c r="WY32" s="52"/>
      <c r="WZ32" s="52"/>
      <c r="XA32" s="52"/>
      <c r="XB32" s="52"/>
      <c r="XC32" s="52"/>
      <c r="XD32" s="52"/>
      <c r="XE32" s="52"/>
      <c r="XF32" s="52"/>
      <c r="XG32" s="52"/>
      <c r="XH32" s="52"/>
      <c r="XI32" s="52"/>
      <c r="XJ32" s="52"/>
      <c r="XK32" s="52"/>
      <c r="XL32" s="52"/>
      <c r="XM32" s="52"/>
      <c r="XN32" s="52"/>
      <c r="XO32" s="52"/>
      <c r="XP32" s="52"/>
      <c r="XQ32" s="52"/>
      <c r="XR32" s="52"/>
      <c r="XS32" s="52"/>
      <c r="XT32" s="52"/>
      <c r="XU32" s="52"/>
      <c r="XV32" s="52"/>
      <c r="XW32" s="52"/>
      <c r="XX32" s="52"/>
      <c r="XY32" s="52"/>
      <c r="XZ32" s="52"/>
      <c r="YA32" s="52"/>
      <c r="YB32" s="52"/>
      <c r="YC32" s="52"/>
      <c r="YD32" s="52"/>
      <c r="YE32" s="52"/>
      <c r="YF32" s="52"/>
      <c r="YG32" s="52"/>
      <c r="YH32" s="52"/>
      <c r="YI32" s="52"/>
      <c r="YJ32" s="52"/>
      <c r="YK32" s="52"/>
      <c r="YL32" s="52"/>
      <c r="YM32" s="52"/>
      <c r="YN32" s="52"/>
      <c r="YO32" s="52"/>
      <c r="YP32" s="52"/>
      <c r="YQ32" s="52"/>
      <c r="YR32" s="52"/>
      <c r="YS32" s="52"/>
      <c r="YT32" s="52"/>
      <c r="YU32" s="52"/>
      <c r="YV32" s="52"/>
      <c r="YW32" s="52"/>
      <c r="YX32" s="52"/>
      <c r="YY32" s="52"/>
      <c r="YZ32" s="52"/>
      <c r="ZA32" s="52"/>
      <c r="ZB32" s="52"/>
      <c r="ZC32" s="52"/>
      <c r="ZD32" s="52"/>
      <c r="ZE32" s="52"/>
      <c r="ZF32" s="52"/>
      <c r="ZG32" s="52"/>
      <c r="ZH32" s="52"/>
      <c r="ZI32" s="52"/>
      <c r="ZJ32" s="52"/>
      <c r="ZK32" s="52"/>
      <c r="ZL32" s="52"/>
      <c r="ZM32" s="52"/>
      <c r="ZN32" s="52"/>
      <c r="ZO32" s="52"/>
      <c r="ZP32" s="52"/>
      <c r="ZQ32" s="52"/>
      <c r="ZR32" s="52"/>
      <c r="ZS32" s="52"/>
      <c r="ZT32" s="52"/>
      <c r="ZU32" s="52"/>
      <c r="ZV32" s="52"/>
      <c r="ZW32" s="52"/>
      <c r="ZX32" s="52"/>
      <c r="ZY32" s="52"/>
      <c r="ZZ32" s="52"/>
      <c r="AAA32" s="52"/>
      <c r="AAB32" s="52"/>
      <c r="AAC32" s="52"/>
      <c r="AAD32" s="52"/>
      <c r="AAE32" s="52"/>
      <c r="AAF32" s="52"/>
      <c r="AAG32" s="52"/>
      <c r="AAH32" s="52"/>
      <c r="AAI32" s="52"/>
      <c r="AAJ32" s="52"/>
      <c r="AAK32" s="52"/>
      <c r="AAL32" s="52"/>
      <c r="AAM32" s="52"/>
      <c r="AAN32" s="52"/>
      <c r="AAO32" s="52"/>
      <c r="AAP32" s="52"/>
      <c r="AAQ32" s="52"/>
      <c r="AAR32" s="52"/>
      <c r="AAS32" s="52"/>
      <c r="AAT32" s="52"/>
      <c r="AAU32" s="52"/>
      <c r="AAV32" s="52"/>
      <c r="AAW32" s="52"/>
      <c r="AAX32" s="52"/>
      <c r="AAY32" s="52"/>
      <c r="AAZ32" s="52"/>
      <c r="ABA32" s="52"/>
      <c r="ABB32" s="52"/>
      <c r="ABC32" s="52"/>
      <c r="ABD32" s="52"/>
      <c r="ABE32" s="52"/>
      <c r="ABF32" s="52"/>
      <c r="ABG32" s="52"/>
      <c r="ABH32" s="52"/>
      <c r="ABI32" s="52"/>
      <c r="ABJ32" s="52"/>
      <c r="ABK32" s="52"/>
      <c r="ABL32" s="52"/>
      <c r="ABM32" s="52"/>
      <c r="ABN32" s="52"/>
      <c r="ABO32" s="52"/>
      <c r="ABP32" s="52"/>
      <c r="ABQ32" s="52"/>
      <c r="ABR32" s="52"/>
      <c r="ABS32" s="52"/>
      <c r="ABT32" s="52"/>
      <c r="ABU32" s="52"/>
      <c r="ABV32" s="52"/>
      <c r="ABW32" s="52"/>
      <c r="ABX32" s="52"/>
      <c r="ABY32" s="52"/>
      <c r="ABZ32" s="52"/>
      <c r="ACA32" s="52"/>
      <c r="ACB32" s="52"/>
      <c r="ACC32" s="52"/>
      <c r="ACD32" s="52"/>
      <c r="ACE32" s="52"/>
      <c r="ACF32" s="52"/>
      <c r="ACG32" s="52"/>
      <c r="ACH32" s="52"/>
      <c r="ACI32" s="52"/>
      <c r="ACJ32" s="52"/>
      <c r="ACK32" s="52"/>
      <c r="ACL32" s="52"/>
      <c r="ACM32" s="52"/>
      <c r="ACN32" s="52"/>
      <c r="ACO32" s="52"/>
      <c r="ACP32" s="52"/>
      <c r="ACQ32" s="52"/>
      <c r="ACR32" s="52"/>
      <c r="ACS32" s="52"/>
      <c r="ACT32" s="52"/>
      <c r="ACU32" s="52"/>
      <c r="ACV32" s="52"/>
      <c r="ACW32" s="52"/>
      <c r="ACX32" s="52"/>
      <c r="ACY32" s="52"/>
      <c r="ACZ32" s="52"/>
      <c r="ADA32" s="52"/>
      <c r="ADB32" s="52"/>
      <c r="ADC32" s="52"/>
      <c r="ADD32" s="52"/>
      <c r="ADE32" s="52"/>
      <c r="ADF32" s="52"/>
      <c r="ADG32" s="52"/>
      <c r="ADH32" s="52"/>
      <c r="ADI32" s="52"/>
      <c r="ADJ32" s="52"/>
      <c r="ADK32" s="52"/>
      <c r="ADL32" s="52"/>
      <c r="ADM32" s="52"/>
      <c r="ADN32" s="52"/>
      <c r="ADO32" s="52"/>
      <c r="ADP32" s="52"/>
      <c r="ADQ32" s="52"/>
      <c r="ADR32" s="52"/>
      <c r="ADS32" s="52"/>
      <c r="ADT32" s="52"/>
      <c r="ADU32" s="52"/>
      <c r="ADV32" s="52"/>
      <c r="ADW32" s="52"/>
      <c r="ADX32" s="52"/>
      <c r="ADY32" s="52"/>
      <c r="ADZ32" s="52"/>
      <c r="AEA32" s="52"/>
      <c r="AEB32" s="52"/>
      <c r="AEC32" s="52"/>
      <c r="AED32" s="52"/>
      <c r="AEE32" s="52"/>
      <c r="AEF32" s="52"/>
      <c r="AEG32" s="52"/>
      <c r="AEH32" s="52"/>
      <c r="AEI32" s="52"/>
      <c r="AEJ32" s="52"/>
      <c r="AEK32" s="52"/>
      <c r="AEL32" s="52"/>
      <c r="AEM32" s="52"/>
      <c r="AEN32" s="52"/>
      <c r="AEO32" s="52"/>
      <c r="AEP32" s="52"/>
      <c r="AEQ32" s="52"/>
      <c r="AER32" s="52"/>
      <c r="AES32" s="52"/>
      <c r="AET32" s="52"/>
      <c r="AEU32" s="52"/>
      <c r="AEV32" s="52"/>
      <c r="AEW32" s="52"/>
      <c r="AEX32" s="52"/>
      <c r="AEY32" s="52"/>
      <c r="AEZ32" s="52"/>
      <c r="AFA32" s="52"/>
      <c r="AFB32" s="52"/>
      <c r="AFC32" s="52"/>
      <c r="AFD32" s="52"/>
      <c r="AFE32" s="52"/>
      <c r="AFF32" s="52"/>
      <c r="AFG32" s="52"/>
      <c r="AFH32" s="52"/>
      <c r="AFI32" s="52"/>
      <c r="AFJ32" s="52"/>
      <c r="AFK32" s="52"/>
      <c r="AFL32" s="52"/>
      <c r="AFM32" s="52"/>
      <c r="AFN32" s="52"/>
      <c r="AFO32" s="52"/>
      <c r="AFP32" s="52"/>
      <c r="AFQ32" s="52"/>
      <c r="AFR32" s="52"/>
      <c r="AFS32" s="52"/>
      <c r="AFT32" s="52"/>
      <c r="AFU32" s="52"/>
      <c r="AFV32" s="52"/>
      <c r="AFW32" s="52"/>
      <c r="AFX32" s="52"/>
      <c r="AFY32" s="52"/>
      <c r="AFZ32" s="52"/>
      <c r="AGA32" s="52"/>
      <c r="AGB32" s="52"/>
      <c r="AGC32" s="52"/>
      <c r="AGD32" s="52"/>
      <c r="AGE32" s="52"/>
      <c r="AGF32" s="52"/>
      <c r="AGG32" s="52"/>
      <c r="AGH32" s="52"/>
      <c r="AGI32" s="52"/>
      <c r="AGJ32" s="52"/>
      <c r="AGK32" s="52"/>
      <c r="AGL32" s="52"/>
      <c r="AGM32" s="52"/>
      <c r="AGN32" s="52"/>
      <c r="AGO32" s="52"/>
      <c r="AGP32" s="52"/>
      <c r="AGQ32" s="52"/>
      <c r="AGR32" s="52"/>
      <c r="AGS32" s="52"/>
      <c r="AGT32" s="52"/>
      <c r="AGU32" s="52"/>
      <c r="AGV32" s="52"/>
      <c r="AGW32" s="52"/>
      <c r="AGX32" s="52"/>
      <c r="AGY32" s="52"/>
      <c r="AGZ32" s="52"/>
      <c r="AHA32" s="52"/>
      <c r="AHB32" s="52"/>
      <c r="AHC32" s="52"/>
      <c r="AHD32" s="52"/>
      <c r="AHE32" s="52"/>
      <c r="AHF32" s="52"/>
      <c r="AHG32" s="52"/>
      <c r="AHH32" s="52"/>
      <c r="AHI32" s="52"/>
      <c r="AHJ32" s="52"/>
      <c r="AHK32" s="52"/>
      <c r="AHL32" s="52"/>
      <c r="AHM32" s="52"/>
      <c r="AHN32" s="52"/>
      <c r="AHO32" s="52"/>
      <c r="AHP32" s="52"/>
      <c r="AHQ32" s="52"/>
      <c r="AHR32" s="52"/>
      <c r="AHS32" s="52"/>
      <c r="AHT32" s="52"/>
      <c r="AHU32" s="52"/>
      <c r="AHV32" s="52"/>
      <c r="AHW32" s="52"/>
      <c r="AHX32" s="52"/>
      <c r="AHY32" s="52"/>
      <c r="AHZ32" s="52"/>
      <c r="AIA32" s="52"/>
      <c r="AIB32" s="52"/>
      <c r="AIC32" s="52"/>
      <c r="AID32" s="52"/>
      <c r="AIE32" s="52"/>
      <c r="AIF32" s="52"/>
      <c r="AIG32" s="52"/>
      <c r="AIH32" s="52"/>
      <c r="AII32" s="52"/>
      <c r="AIJ32" s="52"/>
      <c r="AIK32" s="52"/>
      <c r="AIL32" s="52"/>
      <c r="AIM32" s="52"/>
      <c r="AIN32" s="52"/>
      <c r="AIO32" s="52"/>
      <c r="AIP32" s="52"/>
      <c r="AIQ32" s="52"/>
      <c r="AIR32" s="52"/>
      <c r="AIS32" s="52"/>
      <c r="AIT32" s="52"/>
      <c r="AIU32" s="52"/>
      <c r="AIV32" s="52"/>
      <c r="AIW32" s="52"/>
      <c r="AIX32" s="52"/>
      <c r="AIY32" s="52"/>
      <c r="AIZ32" s="52"/>
      <c r="AJA32" s="52"/>
      <c r="AJB32" s="52"/>
      <c r="AJC32" s="52"/>
      <c r="AJD32" s="52"/>
      <c r="AJE32" s="52"/>
      <c r="AJF32" s="52"/>
      <c r="AJG32" s="52"/>
      <c r="AJH32" s="52"/>
      <c r="AJI32" s="52"/>
      <c r="AJJ32" s="52"/>
      <c r="AJK32" s="52"/>
      <c r="AJL32" s="52"/>
      <c r="AJM32" s="52"/>
      <c r="AJN32" s="52"/>
      <c r="AJO32" s="52"/>
      <c r="AJP32" s="52"/>
      <c r="AJQ32" s="52"/>
      <c r="AJR32" s="52"/>
      <c r="AJS32" s="52"/>
      <c r="AJT32" s="52"/>
      <c r="AJU32" s="52"/>
      <c r="AJV32" s="52"/>
      <c r="AJW32" s="52"/>
      <c r="AJX32" s="52"/>
      <c r="AJY32" s="52"/>
      <c r="AJZ32" s="52"/>
      <c r="AKA32" s="52"/>
      <c r="AKB32" s="52"/>
      <c r="AKC32" s="52"/>
      <c r="AKD32" s="52"/>
      <c r="AKE32" s="52"/>
      <c r="AKF32" s="52"/>
      <c r="AKG32" s="52"/>
      <c r="AKH32" s="52"/>
      <c r="AKI32" s="52"/>
      <c r="AKJ32" s="52"/>
      <c r="AKK32" s="52"/>
      <c r="AKL32" s="52"/>
      <c r="AKM32" s="52"/>
      <c r="AKN32" s="52"/>
      <c r="AKO32" s="52"/>
      <c r="AKP32" s="52"/>
      <c r="AKQ32" s="52"/>
      <c r="AKR32" s="52"/>
      <c r="AKS32" s="52"/>
      <c r="AKT32" s="52"/>
      <c r="AKU32" s="52"/>
      <c r="AKV32" s="52"/>
      <c r="AKW32" s="52"/>
      <c r="AKX32" s="52"/>
      <c r="AKY32" s="52"/>
      <c r="AKZ32" s="52"/>
      <c r="ALA32" s="52"/>
      <c r="ALB32" s="52"/>
      <c r="ALC32" s="52"/>
      <c r="ALD32" s="52"/>
      <c r="ALE32" s="52"/>
      <c r="ALF32" s="52"/>
      <c r="ALG32" s="52"/>
      <c r="ALH32" s="52"/>
      <c r="ALI32" s="52"/>
      <c r="ALJ32" s="52"/>
      <c r="ALK32" s="52"/>
      <c r="ALL32" s="52"/>
      <c r="ALM32" s="52"/>
      <c r="ALN32" s="52"/>
      <c r="ALO32" s="52"/>
      <c r="ALP32" s="52"/>
      <c r="ALQ32" s="52"/>
      <c r="ALR32" s="52"/>
      <c r="ALS32" s="52"/>
      <c r="ALT32" s="52"/>
      <c r="ALU32" s="52"/>
      <c r="ALV32" s="52"/>
      <c r="ALW32" s="52"/>
      <c r="ALX32" s="52"/>
      <c r="ALY32" s="52"/>
      <c r="ALZ32" s="52"/>
      <c r="AMA32" s="52"/>
      <c r="AMB32" s="52"/>
      <c r="AMC32" s="52"/>
      <c r="AMD32" s="52"/>
      <c r="AME32" s="52"/>
      <c r="AMF32" s="52"/>
      <c r="AMG32" s="52"/>
      <c r="AMH32" s="52"/>
      <c r="AMI32" s="52"/>
      <c r="AMJ32" s="52"/>
    </row>
    <row r="33" spans="1:1024" s="53" customFormat="1" ht="28.5" customHeight="1" outlineLevel="1">
      <c r="A33" s="150" t="s">
        <v>335</v>
      </c>
      <c r="B33" s="182" t="s">
        <v>326</v>
      </c>
      <c r="C33" s="60" t="s">
        <v>14</v>
      </c>
      <c r="D33" s="181" t="s">
        <v>327</v>
      </c>
      <c r="E33" s="54" t="s">
        <v>216</v>
      </c>
      <c r="F33" s="56">
        <f>(43.8 +2.2)</f>
        <v>46</v>
      </c>
      <c r="G33" s="56"/>
      <c r="H33" s="57">
        <f t="shared" si="4"/>
        <v>0</v>
      </c>
      <c r="I33" s="58">
        <f>ROUND(H33*F33,2)</f>
        <v>0</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c r="IY33" s="52"/>
      <c r="IZ33" s="52"/>
      <c r="JA33" s="52"/>
      <c r="JB33" s="52"/>
      <c r="JC33" s="52"/>
      <c r="JD33" s="52"/>
      <c r="JE33" s="52"/>
      <c r="JF33" s="52"/>
      <c r="JG33" s="52"/>
      <c r="JH33" s="52"/>
      <c r="JI33" s="52"/>
      <c r="JJ33" s="52"/>
      <c r="JK33" s="52"/>
      <c r="JL33" s="52"/>
      <c r="JM33" s="52"/>
      <c r="JN33" s="52"/>
      <c r="JO33" s="52"/>
      <c r="JP33" s="52"/>
      <c r="JQ33" s="52"/>
      <c r="JR33" s="52"/>
      <c r="JS33" s="52"/>
      <c r="JT33" s="52"/>
      <c r="JU33" s="52"/>
      <c r="JV33" s="52"/>
      <c r="JW33" s="52"/>
      <c r="JX33" s="52"/>
      <c r="JY33" s="52"/>
      <c r="JZ33" s="52"/>
      <c r="KA33" s="52"/>
      <c r="KB33" s="52"/>
      <c r="KC33" s="52"/>
      <c r="KD33" s="52"/>
      <c r="KE33" s="52"/>
      <c r="KF33" s="52"/>
      <c r="KG33" s="52"/>
      <c r="KH33" s="52"/>
      <c r="KI33" s="52"/>
      <c r="KJ33" s="52"/>
      <c r="KK33" s="52"/>
      <c r="KL33" s="52"/>
      <c r="KM33" s="52"/>
      <c r="KN33" s="52"/>
      <c r="KO33" s="52"/>
      <c r="KP33" s="52"/>
      <c r="KQ33" s="52"/>
      <c r="KR33" s="52"/>
      <c r="KS33" s="52"/>
      <c r="KT33" s="52"/>
      <c r="KU33" s="52"/>
      <c r="KV33" s="52"/>
      <c r="KW33" s="52"/>
      <c r="KX33" s="52"/>
      <c r="KY33" s="52"/>
      <c r="KZ33" s="52"/>
      <c r="LA33" s="52"/>
      <c r="LB33" s="52"/>
      <c r="LC33" s="52"/>
      <c r="LD33" s="52"/>
      <c r="LE33" s="52"/>
      <c r="LF33" s="52"/>
      <c r="LG33" s="52"/>
      <c r="LH33" s="52"/>
      <c r="LI33" s="52"/>
      <c r="LJ33" s="52"/>
      <c r="LK33" s="52"/>
      <c r="LL33" s="52"/>
      <c r="LM33" s="52"/>
      <c r="LN33" s="52"/>
      <c r="LO33" s="52"/>
      <c r="LP33" s="52"/>
      <c r="LQ33" s="52"/>
      <c r="LR33" s="52"/>
      <c r="LS33" s="52"/>
      <c r="LT33" s="52"/>
      <c r="LU33" s="52"/>
      <c r="LV33" s="52"/>
      <c r="LW33" s="52"/>
      <c r="LX33" s="52"/>
      <c r="LY33" s="52"/>
      <c r="LZ33" s="52"/>
      <c r="MA33" s="52"/>
      <c r="MB33" s="52"/>
      <c r="MC33" s="52"/>
      <c r="MD33" s="52"/>
      <c r="ME33" s="52"/>
      <c r="MF33" s="52"/>
      <c r="MG33" s="52"/>
      <c r="MH33" s="52"/>
      <c r="MI33" s="52"/>
      <c r="MJ33" s="52"/>
      <c r="MK33" s="52"/>
      <c r="ML33" s="52"/>
      <c r="MM33" s="52"/>
      <c r="MN33" s="52"/>
      <c r="MO33" s="52"/>
      <c r="MP33" s="52"/>
      <c r="MQ33" s="52"/>
      <c r="MR33" s="52"/>
      <c r="MS33" s="52"/>
      <c r="MT33" s="52"/>
      <c r="MU33" s="52"/>
      <c r="MV33" s="52"/>
      <c r="MW33" s="52"/>
      <c r="MX33" s="52"/>
      <c r="MY33" s="52"/>
      <c r="MZ33" s="52"/>
      <c r="NA33" s="52"/>
      <c r="NB33" s="52"/>
      <c r="NC33" s="52"/>
      <c r="ND33" s="52"/>
      <c r="NE33" s="52"/>
      <c r="NF33" s="52"/>
      <c r="NG33" s="52"/>
      <c r="NH33" s="52"/>
      <c r="NI33" s="52"/>
      <c r="NJ33" s="52"/>
      <c r="NK33" s="52"/>
      <c r="NL33" s="52"/>
      <c r="NM33" s="52"/>
      <c r="NN33" s="52"/>
      <c r="NO33" s="52"/>
      <c r="NP33" s="52"/>
      <c r="NQ33" s="52"/>
      <c r="NR33" s="52"/>
      <c r="NS33" s="52"/>
      <c r="NT33" s="52"/>
      <c r="NU33" s="52"/>
      <c r="NV33" s="52"/>
      <c r="NW33" s="52"/>
      <c r="NX33" s="52"/>
      <c r="NY33" s="52"/>
      <c r="NZ33" s="52"/>
      <c r="OA33" s="52"/>
      <c r="OB33" s="52"/>
      <c r="OC33" s="52"/>
      <c r="OD33" s="52"/>
      <c r="OE33" s="52"/>
      <c r="OF33" s="52"/>
      <c r="OG33" s="52"/>
      <c r="OH33" s="52"/>
      <c r="OI33" s="52"/>
      <c r="OJ33" s="52"/>
      <c r="OK33" s="52"/>
      <c r="OL33" s="52"/>
      <c r="OM33" s="52"/>
      <c r="ON33" s="52"/>
      <c r="OO33" s="52"/>
      <c r="OP33" s="52"/>
      <c r="OQ33" s="52"/>
      <c r="OR33" s="52"/>
      <c r="OS33" s="52"/>
      <c r="OT33" s="52"/>
      <c r="OU33" s="52"/>
      <c r="OV33" s="52"/>
      <c r="OW33" s="52"/>
      <c r="OX33" s="52"/>
      <c r="OY33" s="52"/>
      <c r="OZ33" s="52"/>
      <c r="PA33" s="52"/>
      <c r="PB33" s="52"/>
      <c r="PC33" s="52"/>
      <c r="PD33" s="52"/>
      <c r="PE33" s="52"/>
      <c r="PF33" s="52"/>
      <c r="PG33" s="52"/>
      <c r="PH33" s="52"/>
      <c r="PI33" s="52"/>
      <c r="PJ33" s="52"/>
      <c r="PK33" s="52"/>
      <c r="PL33" s="52"/>
      <c r="PM33" s="52"/>
      <c r="PN33" s="52"/>
      <c r="PO33" s="52"/>
      <c r="PP33" s="52"/>
      <c r="PQ33" s="52"/>
      <c r="PR33" s="52"/>
      <c r="PS33" s="52"/>
      <c r="PT33" s="52"/>
      <c r="PU33" s="52"/>
      <c r="PV33" s="52"/>
      <c r="PW33" s="52"/>
      <c r="PX33" s="52"/>
      <c r="PY33" s="52"/>
      <c r="PZ33" s="52"/>
      <c r="QA33" s="52"/>
      <c r="QB33" s="52"/>
      <c r="QC33" s="52"/>
      <c r="QD33" s="52"/>
      <c r="QE33" s="52"/>
      <c r="QF33" s="52"/>
      <c r="QG33" s="52"/>
      <c r="QH33" s="52"/>
      <c r="QI33" s="52"/>
      <c r="QJ33" s="52"/>
      <c r="QK33" s="52"/>
      <c r="QL33" s="52"/>
      <c r="QM33" s="52"/>
      <c r="QN33" s="52"/>
      <c r="QO33" s="52"/>
      <c r="QP33" s="52"/>
      <c r="QQ33" s="52"/>
      <c r="QR33" s="52"/>
      <c r="QS33" s="52"/>
      <c r="QT33" s="52"/>
      <c r="QU33" s="52"/>
      <c r="QV33" s="52"/>
      <c r="QW33" s="52"/>
      <c r="QX33" s="52"/>
      <c r="QY33" s="52"/>
      <c r="QZ33" s="52"/>
      <c r="RA33" s="52"/>
      <c r="RB33" s="52"/>
      <c r="RC33" s="52"/>
      <c r="RD33" s="52"/>
      <c r="RE33" s="52"/>
      <c r="RF33" s="52"/>
      <c r="RG33" s="52"/>
      <c r="RH33" s="52"/>
      <c r="RI33" s="52"/>
      <c r="RJ33" s="52"/>
      <c r="RK33" s="52"/>
      <c r="RL33" s="52"/>
      <c r="RM33" s="52"/>
      <c r="RN33" s="52"/>
      <c r="RO33" s="52"/>
      <c r="RP33" s="52"/>
      <c r="RQ33" s="52"/>
      <c r="RR33" s="52"/>
      <c r="RS33" s="52"/>
      <c r="RT33" s="52"/>
      <c r="RU33" s="52"/>
      <c r="RV33" s="52"/>
      <c r="RW33" s="52"/>
      <c r="RX33" s="52"/>
      <c r="RY33" s="52"/>
      <c r="RZ33" s="52"/>
      <c r="SA33" s="52"/>
      <c r="SB33" s="52"/>
      <c r="SC33" s="52"/>
      <c r="SD33" s="52"/>
      <c r="SE33" s="52"/>
      <c r="SF33" s="52"/>
      <c r="SG33" s="52"/>
      <c r="SH33" s="52"/>
      <c r="SI33" s="52"/>
      <c r="SJ33" s="52"/>
      <c r="SK33" s="52"/>
      <c r="SL33" s="52"/>
      <c r="SM33" s="52"/>
      <c r="SN33" s="52"/>
      <c r="SO33" s="52"/>
      <c r="SP33" s="52"/>
      <c r="SQ33" s="52"/>
      <c r="SR33" s="52"/>
      <c r="SS33" s="52"/>
      <c r="ST33" s="52"/>
      <c r="SU33" s="52"/>
      <c r="SV33" s="52"/>
      <c r="SW33" s="52"/>
      <c r="SX33" s="52"/>
      <c r="SY33" s="52"/>
      <c r="SZ33" s="52"/>
      <c r="TA33" s="52"/>
      <c r="TB33" s="52"/>
      <c r="TC33" s="52"/>
      <c r="TD33" s="52"/>
      <c r="TE33" s="52"/>
      <c r="TF33" s="52"/>
      <c r="TG33" s="52"/>
      <c r="TH33" s="52"/>
      <c r="TI33" s="52"/>
      <c r="TJ33" s="52"/>
      <c r="TK33" s="52"/>
      <c r="TL33" s="52"/>
      <c r="TM33" s="52"/>
      <c r="TN33" s="52"/>
      <c r="TO33" s="52"/>
      <c r="TP33" s="52"/>
      <c r="TQ33" s="52"/>
      <c r="TR33" s="52"/>
      <c r="TS33" s="52"/>
      <c r="TT33" s="52"/>
      <c r="TU33" s="52"/>
      <c r="TV33" s="52"/>
      <c r="TW33" s="52"/>
      <c r="TX33" s="52"/>
      <c r="TY33" s="52"/>
      <c r="TZ33" s="52"/>
      <c r="UA33" s="52"/>
      <c r="UB33" s="52"/>
      <c r="UC33" s="52"/>
      <c r="UD33" s="52"/>
      <c r="UE33" s="52"/>
      <c r="UF33" s="52"/>
      <c r="UG33" s="52"/>
      <c r="UH33" s="52"/>
      <c r="UI33" s="52"/>
      <c r="UJ33" s="52"/>
      <c r="UK33" s="52"/>
      <c r="UL33" s="52"/>
      <c r="UM33" s="52"/>
      <c r="UN33" s="52"/>
      <c r="UO33" s="52"/>
      <c r="UP33" s="52"/>
      <c r="UQ33" s="52"/>
      <c r="UR33" s="52"/>
      <c r="US33" s="52"/>
      <c r="UT33" s="52"/>
      <c r="UU33" s="52"/>
      <c r="UV33" s="52"/>
      <c r="UW33" s="52"/>
      <c r="UX33" s="52"/>
      <c r="UY33" s="52"/>
      <c r="UZ33" s="52"/>
      <c r="VA33" s="52"/>
      <c r="VB33" s="52"/>
      <c r="VC33" s="52"/>
      <c r="VD33" s="52"/>
      <c r="VE33" s="52"/>
      <c r="VF33" s="52"/>
      <c r="VG33" s="52"/>
      <c r="VH33" s="52"/>
      <c r="VI33" s="52"/>
      <c r="VJ33" s="52"/>
      <c r="VK33" s="52"/>
      <c r="VL33" s="52"/>
      <c r="VM33" s="52"/>
      <c r="VN33" s="52"/>
      <c r="VO33" s="52"/>
      <c r="VP33" s="52"/>
      <c r="VQ33" s="52"/>
      <c r="VR33" s="52"/>
      <c r="VS33" s="52"/>
      <c r="VT33" s="52"/>
      <c r="VU33" s="52"/>
      <c r="VV33" s="52"/>
      <c r="VW33" s="52"/>
      <c r="VX33" s="52"/>
      <c r="VY33" s="52"/>
      <c r="VZ33" s="52"/>
      <c r="WA33" s="52"/>
      <c r="WB33" s="52"/>
      <c r="WC33" s="52"/>
      <c r="WD33" s="52"/>
      <c r="WE33" s="52"/>
      <c r="WF33" s="52"/>
      <c r="WG33" s="52"/>
      <c r="WH33" s="52"/>
      <c r="WI33" s="52"/>
      <c r="WJ33" s="52"/>
      <c r="WK33" s="52"/>
      <c r="WL33" s="52"/>
      <c r="WM33" s="52"/>
      <c r="WN33" s="52"/>
      <c r="WO33" s="52"/>
      <c r="WP33" s="52"/>
      <c r="WQ33" s="52"/>
      <c r="WR33" s="52"/>
      <c r="WS33" s="52"/>
      <c r="WT33" s="52"/>
      <c r="WU33" s="52"/>
      <c r="WV33" s="52"/>
      <c r="WW33" s="52"/>
      <c r="WX33" s="52"/>
      <c r="WY33" s="52"/>
      <c r="WZ33" s="52"/>
      <c r="XA33" s="52"/>
      <c r="XB33" s="52"/>
      <c r="XC33" s="52"/>
      <c r="XD33" s="52"/>
      <c r="XE33" s="52"/>
      <c r="XF33" s="52"/>
      <c r="XG33" s="52"/>
      <c r="XH33" s="52"/>
      <c r="XI33" s="52"/>
      <c r="XJ33" s="52"/>
      <c r="XK33" s="52"/>
      <c r="XL33" s="52"/>
      <c r="XM33" s="52"/>
      <c r="XN33" s="52"/>
      <c r="XO33" s="52"/>
      <c r="XP33" s="52"/>
      <c r="XQ33" s="52"/>
      <c r="XR33" s="52"/>
      <c r="XS33" s="52"/>
      <c r="XT33" s="52"/>
      <c r="XU33" s="52"/>
      <c r="XV33" s="52"/>
      <c r="XW33" s="52"/>
      <c r="XX33" s="52"/>
      <c r="XY33" s="52"/>
      <c r="XZ33" s="52"/>
      <c r="YA33" s="52"/>
      <c r="YB33" s="52"/>
      <c r="YC33" s="52"/>
      <c r="YD33" s="52"/>
      <c r="YE33" s="52"/>
      <c r="YF33" s="52"/>
      <c r="YG33" s="52"/>
      <c r="YH33" s="52"/>
      <c r="YI33" s="52"/>
      <c r="YJ33" s="52"/>
      <c r="YK33" s="52"/>
      <c r="YL33" s="52"/>
      <c r="YM33" s="52"/>
      <c r="YN33" s="52"/>
      <c r="YO33" s="52"/>
      <c r="YP33" s="52"/>
      <c r="YQ33" s="52"/>
      <c r="YR33" s="52"/>
      <c r="YS33" s="52"/>
      <c r="YT33" s="52"/>
      <c r="YU33" s="52"/>
      <c r="YV33" s="52"/>
      <c r="YW33" s="52"/>
      <c r="YX33" s="52"/>
      <c r="YY33" s="52"/>
      <c r="YZ33" s="52"/>
      <c r="ZA33" s="52"/>
      <c r="ZB33" s="52"/>
      <c r="ZC33" s="52"/>
      <c r="ZD33" s="52"/>
      <c r="ZE33" s="52"/>
      <c r="ZF33" s="52"/>
      <c r="ZG33" s="52"/>
      <c r="ZH33" s="52"/>
      <c r="ZI33" s="52"/>
      <c r="ZJ33" s="52"/>
      <c r="ZK33" s="52"/>
      <c r="ZL33" s="52"/>
      <c r="ZM33" s="52"/>
      <c r="ZN33" s="52"/>
      <c r="ZO33" s="52"/>
      <c r="ZP33" s="52"/>
      <c r="ZQ33" s="52"/>
      <c r="ZR33" s="52"/>
      <c r="ZS33" s="52"/>
      <c r="ZT33" s="52"/>
      <c r="ZU33" s="52"/>
      <c r="ZV33" s="52"/>
      <c r="ZW33" s="52"/>
      <c r="ZX33" s="52"/>
      <c r="ZY33" s="52"/>
      <c r="ZZ33" s="52"/>
      <c r="AAA33" s="52"/>
      <c r="AAB33" s="52"/>
      <c r="AAC33" s="52"/>
      <c r="AAD33" s="52"/>
      <c r="AAE33" s="52"/>
      <c r="AAF33" s="52"/>
      <c r="AAG33" s="52"/>
      <c r="AAH33" s="52"/>
      <c r="AAI33" s="52"/>
      <c r="AAJ33" s="52"/>
      <c r="AAK33" s="52"/>
      <c r="AAL33" s="52"/>
      <c r="AAM33" s="52"/>
      <c r="AAN33" s="52"/>
      <c r="AAO33" s="52"/>
      <c r="AAP33" s="52"/>
      <c r="AAQ33" s="52"/>
      <c r="AAR33" s="52"/>
      <c r="AAS33" s="52"/>
      <c r="AAT33" s="52"/>
      <c r="AAU33" s="52"/>
      <c r="AAV33" s="52"/>
      <c r="AAW33" s="52"/>
      <c r="AAX33" s="52"/>
      <c r="AAY33" s="52"/>
      <c r="AAZ33" s="52"/>
      <c r="ABA33" s="52"/>
      <c r="ABB33" s="52"/>
      <c r="ABC33" s="52"/>
      <c r="ABD33" s="52"/>
      <c r="ABE33" s="52"/>
      <c r="ABF33" s="52"/>
      <c r="ABG33" s="52"/>
      <c r="ABH33" s="52"/>
      <c r="ABI33" s="52"/>
      <c r="ABJ33" s="52"/>
      <c r="ABK33" s="52"/>
      <c r="ABL33" s="52"/>
      <c r="ABM33" s="52"/>
      <c r="ABN33" s="52"/>
      <c r="ABO33" s="52"/>
      <c r="ABP33" s="52"/>
      <c r="ABQ33" s="52"/>
      <c r="ABR33" s="52"/>
      <c r="ABS33" s="52"/>
      <c r="ABT33" s="52"/>
      <c r="ABU33" s="52"/>
      <c r="ABV33" s="52"/>
      <c r="ABW33" s="52"/>
      <c r="ABX33" s="52"/>
      <c r="ABY33" s="52"/>
      <c r="ABZ33" s="52"/>
      <c r="ACA33" s="52"/>
      <c r="ACB33" s="52"/>
      <c r="ACC33" s="52"/>
      <c r="ACD33" s="52"/>
      <c r="ACE33" s="52"/>
      <c r="ACF33" s="52"/>
      <c r="ACG33" s="52"/>
      <c r="ACH33" s="52"/>
      <c r="ACI33" s="52"/>
      <c r="ACJ33" s="52"/>
      <c r="ACK33" s="52"/>
      <c r="ACL33" s="52"/>
      <c r="ACM33" s="52"/>
      <c r="ACN33" s="52"/>
      <c r="ACO33" s="52"/>
      <c r="ACP33" s="52"/>
      <c r="ACQ33" s="52"/>
      <c r="ACR33" s="52"/>
      <c r="ACS33" s="52"/>
      <c r="ACT33" s="52"/>
      <c r="ACU33" s="52"/>
      <c r="ACV33" s="52"/>
      <c r="ACW33" s="52"/>
      <c r="ACX33" s="52"/>
      <c r="ACY33" s="52"/>
      <c r="ACZ33" s="52"/>
      <c r="ADA33" s="52"/>
      <c r="ADB33" s="52"/>
      <c r="ADC33" s="52"/>
      <c r="ADD33" s="52"/>
      <c r="ADE33" s="52"/>
      <c r="ADF33" s="52"/>
      <c r="ADG33" s="52"/>
      <c r="ADH33" s="52"/>
      <c r="ADI33" s="52"/>
      <c r="ADJ33" s="52"/>
      <c r="ADK33" s="52"/>
      <c r="ADL33" s="52"/>
      <c r="ADM33" s="52"/>
      <c r="ADN33" s="52"/>
      <c r="ADO33" s="52"/>
      <c r="ADP33" s="52"/>
      <c r="ADQ33" s="52"/>
      <c r="ADR33" s="52"/>
      <c r="ADS33" s="52"/>
      <c r="ADT33" s="52"/>
      <c r="ADU33" s="52"/>
      <c r="ADV33" s="52"/>
      <c r="ADW33" s="52"/>
      <c r="ADX33" s="52"/>
      <c r="ADY33" s="52"/>
      <c r="ADZ33" s="52"/>
      <c r="AEA33" s="52"/>
      <c r="AEB33" s="52"/>
      <c r="AEC33" s="52"/>
      <c r="AED33" s="52"/>
      <c r="AEE33" s="52"/>
      <c r="AEF33" s="52"/>
      <c r="AEG33" s="52"/>
      <c r="AEH33" s="52"/>
      <c r="AEI33" s="52"/>
      <c r="AEJ33" s="52"/>
      <c r="AEK33" s="52"/>
      <c r="AEL33" s="52"/>
      <c r="AEM33" s="52"/>
      <c r="AEN33" s="52"/>
      <c r="AEO33" s="52"/>
      <c r="AEP33" s="52"/>
      <c r="AEQ33" s="52"/>
      <c r="AER33" s="52"/>
      <c r="AES33" s="52"/>
      <c r="AET33" s="52"/>
      <c r="AEU33" s="52"/>
      <c r="AEV33" s="52"/>
      <c r="AEW33" s="52"/>
      <c r="AEX33" s="52"/>
      <c r="AEY33" s="52"/>
      <c r="AEZ33" s="52"/>
      <c r="AFA33" s="52"/>
      <c r="AFB33" s="52"/>
      <c r="AFC33" s="52"/>
      <c r="AFD33" s="52"/>
      <c r="AFE33" s="52"/>
      <c r="AFF33" s="52"/>
      <c r="AFG33" s="52"/>
      <c r="AFH33" s="52"/>
      <c r="AFI33" s="52"/>
      <c r="AFJ33" s="52"/>
      <c r="AFK33" s="52"/>
      <c r="AFL33" s="52"/>
      <c r="AFM33" s="52"/>
      <c r="AFN33" s="52"/>
      <c r="AFO33" s="52"/>
      <c r="AFP33" s="52"/>
      <c r="AFQ33" s="52"/>
      <c r="AFR33" s="52"/>
      <c r="AFS33" s="52"/>
      <c r="AFT33" s="52"/>
      <c r="AFU33" s="52"/>
      <c r="AFV33" s="52"/>
      <c r="AFW33" s="52"/>
      <c r="AFX33" s="52"/>
      <c r="AFY33" s="52"/>
      <c r="AFZ33" s="52"/>
      <c r="AGA33" s="52"/>
      <c r="AGB33" s="52"/>
      <c r="AGC33" s="52"/>
      <c r="AGD33" s="52"/>
      <c r="AGE33" s="52"/>
      <c r="AGF33" s="52"/>
      <c r="AGG33" s="52"/>
      <c r="AGH33" s="52"/>
      <c r="AGI33" s="52"/>
      <c r="AGJ33" s="52"/>
      <c r="AGK33" s="52"/>
      <c r="AGL33" s="52"/>
      <c r="AGM33" s="52"/>
      <c r="AGN33" s="52"/>
      <c r="AGO33" s="52"/>
      <c r="AGP33" s="52"/>
      <c r="AGQ33" s="52"/>
      <c r="AGR33" s="52"/>
      <c r="AGS33" s="52"/>
      <c r="AGT33" s="52"/>
      <c r="AGU33" s="52"/>
      <c r="AGV33" s="52"/>
      <c r="AGW33" s="52"/>
      <c r="AGX33" s="52"/>
      <c r="AGY33" s="52"/>
      <c r="AGZ33" s="52"/>
      <c r="AHA33" s="52"/>
      <c r="AHB33" s="52"/>
      <c r="AHC33" s="52"/>
      <c r="AHD33" s="52"/>
      <c r="AHE33" s="52"/>
      <c r="AHF33" s="52"/>
      <c r="AHG33" s="52"/>
      <c r="AHH33" s="52"/>
      <c r="AHI33" s="52"/>
      <c r="AHJ33" s="52"/>
      <c r="AHK33" s="52"/>
      <c r="AHL33" s="52"/>
      <c r="AHM33" s="52"/>
      <c r="AHN33" s="52"/>
      <c r="AHO33" s="52"/>
      <c r="AHP33" s="52"/>
      <c r="AHQ33" s="52"/>
      <c r="AHR33" s="52"/>
      <c r="AHS33" s="52"/>
      <c r="AHT33" s="52"/>
      <c r="AHU33" s="52"/>
      <c r="AHV33" s="52"/>
      <c r="AHW33" s="52"/>
      <c r="AHX33" s="52"/>
      <c r="AHY33" s="52"/>
      <c r="AHZ33" s="52"/>
      <c r="AIA33" s="52"/>
      <c r="AIB33" s="52"/>
      <c r="AIC33" s="52"/>
      <c r="AID33" s="52"/>
      <c r="AIE33" s="52"/>
      <c r="AIF33" s="52"/>
      <c r="AIG33" s="52"/>
      <c r="AIH33" s="52"/>
      <c r="AII33" s="52"/>
      <c r="AIJ33" s="52"/>
      <c r="AIK33" s="52"/>
      <c r="AIL33" s="52"/>
      <c r="AIM33" s="52"/>
      <c r="AIN33" s="52"/>
      <c r="AIO33" s="52"/>
      <c r="AIP33" s="52"/>
      <c r="AIQ33" s="52"/>
      <c r="AIR33" s="52"/>
      <c r="AIS33" s="52"/>
      <c r="AIT33" s="52"/>
      <c r="AIU33" s="52"/>
      <c r="AIV33" s="52"/>
      <c r="AIW33" s="52"/>
      <c r="AIX33" s="52"/>
      <c r="AIY33" s="52"/>
      <c r="AIZ33" s="52"/>
      <c r="AJA33" s="52"/>
      <c r="AJB33" s="52"/>
      <c r="AJC33" s="52"/>
      <c r="AJD33" s="52"/>
      <c r="AJE33" s="52"/>
      <c r="AJF33" s="52"/>
      <c r="AJG33" s="52"/>
      <c r="AJH33" s="52"/>
      <c r="AJI33" s="52"/>
      <c r="AJJ33" s="52"/>
      <c r="AJK33" s="52"/>
      <c r="AJL33" s="52"/>
      <c r="AJM33" s="52"/>
      <c r="AJN33" s="52"/>
      <c r="AJO33" s="52"/>
      <c r="AJP33" s="52"/>
      <c r="AJQ33" s="52"/>
      <c r="AJR33" s="52"/>
      <c r="AJS33" s="52"/>
      <c r="AJT33" s="52"/>
      <c r="AJU33" s="52"/>
      <c r="AJV33" s="52"/>
      <c r="AJW33" s="52"/>
      <c r="AJX33" s="52"/>
      <c r="AJY33" s="52"/>
      <c r="AJZ33" s="52"/>
      <c r="AKA33" s="52"/>
      <c r="AKB33" s="52"/>
      <c r="AKC33" s="52"/>
      <c r="AKD33" s="52"/>
      <c r="AKE33" s="52"/>
      <c r="AKF33" s="52"/>
      <c r="AKG33" s="52"/>
      <c r="AKH33" s="52"/>
      <c r="AKI33" s="52"/>
      <c r="AKJ33" s="52"/>
      <c r="AKK33" s="52"/>
      <c r="AKL33" s="52"/>
      <c r="AKM33" s="52"/>
      <c r="AKN33" s="52"/>
      <c r="AKO33" s="52"/>
      <c r="AKP33" s="52"/>
      <c r="AKQ33" s="52"/>
      <c r="AKR33" s="52"/>
      <c r="AKS33" s="52"/>
      <c r="AKT33" s="52"/>
      <c r="AKU33" s="52"/>
      <c r="AKV33" s="52"/>
      <c r="AKW33" s="52"/>
      <c r="AKX33" s="52"/>
      <c r="AKY33" s="52"/>
      <c r="AKZ33" s="52"/>
      <c r="ALA33" s="52"/>
      <c r="ALB33" s="52"/>
      <c r="ALC33" s="52"/>
      <c r="ALD33" s="52"/>
      <c r="ALE33" s="52"/>
      <c r="ALF33" s="52"/>
      <c r="ALG33" s="52"/>
      <c r="ALH33" s="52"/>
      <c r="ALI33" s="52"/>
      <c r="ALJ33" s="52"/>
      <c r="ALK33" s="52"/>
      <c r="ALL33" s="52"/>
      <c r="ALM33" s="52"/>
      <c r="ALN33" s="52"/>
      <c r="ALO33" s="52"/>
      <c r="ALP33" s="52"/>
      <c r="ALQ33" s="52"/>
      <c r="ALR33" s="52"/>
      <c r="ALS33" s="52"/>
      <c r="ALT33" s="52"/>
      <c r="ALU33" s="52"/>
      <c r="ALV33" s="52"/>
      <c r="ALW33" s="52"/>
      <c r="ALX33" s="52"/>
      <c r="ALY33" s="52"/>
      <c r="ALZ33" s="52"/>
      <c r="AMA33" s="52"/>
      <c r="AMB33" s="52"/>
      <c r="AMC33" s="52"/>
      <c r="AMD33" s="52"/>
      <c r="AME33" s="52"/>
      <c r="AMF33" s="52"/>
      <c r="AMG33" s="52"/>
      <c r="AMH33" s="52"/>
      <c r="AMI33" s="52"/>
      <c r="AMJ33" s="52"/>
    </row>
    <row r="34" spans="1:1024" s="53" customFormat="1" ht="28.5" customHeight="1" outlineLevel="1">
      <c r="A34" s="150" t="s">
        <v>336</v>
      </c>
      <c r="B34" s="182" t="s">
        <v>292</v>
      </c>
      <c r="C34" s="60" t="s">
        <v>14</v>
      </c>
      <c r="D34" s="127" t="s">
        <v>707</v>
      </c>
      <c r="E34" s="54" t="s">
        <v>210</v>
      </c>
      <c r="F34" s="56">
        <f>(29.2+17+2.7+46.45+7.2)*2.5</f>
        <v>256.375</v>
      </c>
      <c r="G34" s="56"/>
      <c r="H34" s="57">
        <f t="shared" si="4"/>
        <v>0</v>
      </c>
      <c r="I34" s="58">
        <f>ROUND(H34*F34,2)</f>
        <v>0</v>
      </c>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c r="AKN34" s="52"/>
      <c r="AKO34" s="52"/>
      <c r="AKP34" s="52"/>
      <c r="AKQ34" s="52"/>
      <c r="AKR34" s="52"/>
      <c r="AKS34" s="52"/>
      <c r="AKT34" s="52"/>
      <c r="AKU34" s="52"/>
      <c r="AKV34" s="52"/>
      <c r="AKW34" s="52"/>
      <c r="AKX34" s="52"/>
      <c r="AKY34" s="52"/>
      <c r="AKZ34" s="52"/>
      <c r="ALA34" s="52"/>
      <c r="ALB34" s="52"/>
      <c r="ALC34" s="52"/>
      <c r="ALD34" s="52"/>
      <c r="ALE34" s="52"/>
      <c r="ALF34" s="52"/>
      <c r="ALG34" s="52"/>
      <c r="ALH34" s="52"/>
      <c r="ALI34" s="52"/>
      <c r="ALJ34" s="52"/>
      <c r="ALK34" s="52"/>
      <c r="ALL34" s="52"/>
      <c r="ALM34" s="52"/>
      <c r="ALN34" s="52"/>
      <c r="ALO34" s="52"/>
      <c r="ALP34" s="52"/>
      <c r="ALQ34" s="52"/>
      <c r="ALR34" s="52"/>
      <c r="ALS34" s="52"/>
      <c r="ALT34" s="52"/>
      <c r="ALU34" s="52"/>
      <c r="ALV34" s="52"/>
      <c r="ALW34" s="52"/>
      <c r="ALX34" s="52"/>
      <c r="ALY34" s="52"/>
      <c r="ALZ34" s="52"/>
      <c r="AMA34" s="52"/>
      <c r="AMB34" s="52"/>
      <c r="AMC34" s="52"/>
      <c r="AMD34" s="52"/>
      <c r="AME34" s="52"/>
      <c r="AMF34" s="52"/>
      <c r="AMG34" s="52"/>
      <c r="AMH34" s="52"/>
      <c r="AMI34" s="52"/>
      <c r="AMJ34" s="52"/>
    </row>
    <row r="35" spans="1:1024" s="51" customFormat="1" ht="47.25" customHeight="1" outlineLevel="1">
      <c r="A35" s="150" t="s">
        <v>337</v>
      </c>
      <c r="B35" s="183" t="s">
        <v>258</v>
      </c>
      <c r="C35" s="61" t="s">
        <v>14</v>
      </c>
      <c r="D35" s="68" t="s">
        <v>679</v>
      </c>
      <c r="E35" s="66" t="s">
        <v>88</v>
      </c>
      <c r="F35" s="56">
        <v>137.46</v>
      </c>
      <c r="G35" s="187"/>
      <c r="H35" s="57">
        <f>(G35*0.2223)+G35</f>
        <v>0</v>
      </c>
      <c r="I35" s="58">
        <f>ROUND(H35*F35,2)</f>
        <v>0</v>
      </c>
    </row>
    <row r="36" spans="1:1024" s="53" customFormat="1" outlineLevel="1">
      <c r="A36" s="323" t="s">
        <v>219</v>
      </c>
      <c r="B36" s="324"/>
      <c r="C36" s="324"/>
      <c r="D36" s="324"/>
      <c r="E36" s="324"/>
      <c r="F36" s="324"/>
      <c r="G36" s="325"/>
      <c r="H36" s="205"/>
      <c r="I36" s="111">
        <f>SUM(I29:I35)</f>
        <v>0</v>
      </c>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52"/>
      <c r="JB36" s="52"/>
      <c r="JC36" s="52"/>
      <c r="JD36" s="52"/>
      <c r="JE36" s="52"/>
      <c r="JF36" s="52"/>
      <c r="JG36" s="52"/>
      <c r="JH36" s="52"/>
      <c r="JI36" s="52"/>
      <c r="JJ36" s="52"/>
      <c r="JK36" s="52"/>
      <c r="JL36" s="52"/>
      <c r="JM36" s="52"/>
      <c r="JN36" s="52"/>
      <c r="JO36" s="52"/>
      <c r="JP36" s="52"/>
      <c r="JQ36" s="52"/>
      <c r="JR36" s="52"/>
      <c r="JS36" s="52"/>
      <c r="JT36" s="52"/>
      <c r="JU36" s="52"/>
      <c r="JV36" s="52"/>
      <c r="JW36" s="52"/>
      <c r="JX36" s="52"/>
      <c r="JY36" s="52"/>
      <c r="JZ36" s="52"/>
      <c r="KA36" s="52"/>
      <c r="KB36" s="52"/>
      <c r="KC36" s="52"/>
      <c r="KD36" s="52"/>
      <c r="KE36" s="52"/>
      <c r="KF36" s="52"/>
      <c r="KG36" s="52"/>
      <c r="KH36" s="52"/>
      <c r="KI36" s="52"/>
      <c r="KJ36" s="52"/>
      <c r="KK36" s="52"/>
      <c r="KL36" s="52"/>
      <c r="KM36" s="52"/>
      <c r="KN36" s="52"/>
      <c r="KO36" s="52"/>
      <c r="KP36" s="52"/>
      <c r="KQ36" s="52"/>
      <c r="KR36" s="52"/>
      <c r="KS36" s="52"/>
      <c r="KT36" s="52"/>
      <c r="KU36" s="52"/>
      <c r="KV36" s="52"/>
      <c r="KW36" s="52"/>
      <c r="KX36" s="52"/>
      <c r="KY36" s="52"/>
      <c r="KZ36" s="52"/>
      <c r="LA36" s="52"/>
      <c r="LB36" s="52"/>
      <c r="LC36" s="52"/>
      <c r="LD36" s="52"/>
      <c r="LE36" s="52"/>
      <c r="LF36" s="52"/>
      <c r="LG36" s="52"/>
      <c r="LH36" s="52"/>
      <c r="LI36" s="52"/>
      <c r="LJ36" s="52"/>
      <c r="LK36" s="52"/>
      <c r="LL36" s="52"/>
      <c r="LM36" s="52"/>
      <c r="LN36" s="52"/>
      <c r="LO36" s="52"/>
      <c r="LP36" s="52"/>
      <c r="LQ36" s="52"/>
      <c r="LR36" s="52"/>
      <c r="LS36" s="52"/>
      <c r="LT36" s="52"/>
      <c r="LU36" s="52"/>
      <c r="LV36" s="52"/>
      <c r="LW36" s="52"/>
      <c r="LX36" s="52"/>
      <c r="LY36" s="52"/>
      <c r="LZ36" s="52"/>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2"/>
      <c r="NC36" s="52"/>
      <c r="ND36" s="52"/>
      <c r="NE36" s="52"/>
      <c r="NF36" s="52"/>
      <c r="NG36" s="52"/>
      <c r="NH36" s="52"/>
      <c r="NI36" s="52"/>
      <c r="NJ36" s="52"/>
      <c r="NK36" s="52"/>
      <c r="NL36" s="52"/>
      <c r="NM36" s="52"/>
      <c r="NN36" s="52"/>
      <c r="NO36" s="52"/>
      <c r="NP36" s="52"/>
      <c r="NQ36" s="52"/>
      <c r="NR36" s="52"/>
      <c r="NS36" s="52"/>
      <c r="NT36" s="52"/>
      <c r="NU36" s="52"/>
      <c r="NV36" s="52"/>
      <c r="NW36" s="52"/>
      <c r="NX36" s="52"/>
      <c r="NY36" s="52"/>
      <c r="NZ36" s="52"/>
      <c r="OA36" s="52"/>
      <c r="OB36" s="52"/>
      <c r="OC36" s="52"/>
      <c r="OD36" s="52"/>
      <c r="OE36" s="52"/>
      <c r="OF36" s="52"/>
      <c r="OG36" s="52"/>
      <c r="OH36" s="52"/>
      <c r="OI36" s="52"/>
      <c r="OJ36" s="52"/>
      <c r="OK36" s="52"/>
      <c r="OL36" s="52"/>
      <c r="OM36" s="52"/>
      <c r="ON36" s="52"/>
      <c r="OO36" s="52"/>
      <c r="OP36" s="52"/>
      <c r="OQ36" s="52"/>
      <c r="OR36" s="52"/>
      <c r="OS36" s="52"/>
      <c r="OT36" s="52"/>
      <c r="OU36" s="52"/>
      <c r="OV36" s="52"/>
      <c r="OW36" s="52"/>
      <c r="OX36" s="52"/>
      <c r="OY36" s="52"/>
      <c r="OZ36" s="52"/>
      <c r="PA36" s="52"/>
      <c r="PB36" s="52"/>
      <c r="PC36" s="52"/>
      <c r="PD36" s="52"/>
      <c r="PE36" s="52"/>
      <c r="PF36" s="52"/>
      <c r="PG36" s="52"/>
      <c r="PH36" s="52"/>
      <c r="PI36" s="52"/>
      <c r="PJ36" s="52"/>
      <c r="PK36" s="52"/>
      <c r="PL36" s="52"/>
      <c r="PM36" s="52"/>
      <c r="PN36" s="52"/>
      <c r="PO36" s="52"/>
      <c r="PP36" s="52"/>
      <c r="PQ36" s="52"/>
      <c r="PR36" s="52"/>
      <c r="PS36" s="52"/>
      <c r="PT36" s="52"/>
      <c r="PU36" s="52"/>
      <c r="PV36" s="52"/>
      <c r="PW36" s="52"/>
      <c r="PX36" s="52"/>
      <c r="PY36" s="52"/>
      <c r="PZ36" s="52"/>
      <c r="QA36" s="52"/>
      <c r="QB36" s="52"/>
      <c r="QC36" s="52"/>
      <c r="QD36" s="52"/>
      <c r="QE36" s="52"/>
      <c r="QF36" s="52"/>
      <c r="QG36" s="52"/>
      <c r="QH36" s="52"/>
      <c r="QI36" s="52"/>
      <c r="QJ36" s="52"/>
      <c r="QK36" s="52"/>
      <c r="QL36" s="52"/>
      <c r="QM36" s="52"/>
      <c r="QN36" s="52"/>
      <c r="QO36" s="52"/>
      <c r="QP36" s="52"/>
      <c r="QQ36" s="52"/>
      <c r="QR36" s="52"/>
      <c r="QS36" s="52"/>
      <c r="QT36" s="52"/>
      <c r="QU36" s="52"/>
      <c r="QV36" s="52"/>
      <c r="QW36" s="52"/>
      <c r="QX36" s="52"/>
      <c r="QY36" s="52"/>
      <c r="QZ36" s="52"/>
      <c r="RA36" s="52"/>
      <c r="RB36" s="52"/>
      <c r="RC36" s="52"/>
      <c r="RD36" s="52"/>
      <c r="RE36" s="52"/>
      <c r="RF36" s="52"/>
      <c r="RG36" s="52"/>
      <c r="RH36" s="52"/>
      <c r="RI36" s="52"/>
      <c r="RJ36" s="52"/>
      <c r="RK36" s="52"/>
      <c r="RL36" s="52"/>
      <c r="RM36" s="52"/>
      <c r="RN36" s="52"/>
      <c r="RO36" s="52"/>
      <c r="RP36" s="52"/>
      <c r="RQ36" s="52"/>
      <c r="RR36" s="52"/>
      <c r="RS36" s="52"/>
      <c r="RT36" s="52"/>
      <c r="RU36" s="52"/>
      <c r="RV36" s="52"/>
      <c r="RW36" s="52"/>
      <c r="RX36" s="52"/>
      <c r="RY36" s="52"/>
      <c r="RZ36" s="52"/>
      <c r="SA36" s="52"/>
      <c r="SB36" s="52"/>
      <c r="SC36" s="52"/>
      <c r="SD36" s="52"/>
      <c r="SE36" s="52"/>
      <c r="SF36" s="52"/>
      <c r="SG36" s="52"/>
      <c r="SH36" s="52"/>
      <c r="SI36" s="52"/>
      <c r="SJ36" s="52"/>
      <c r="SK36" s="52"/>
      <c r="SL36" s="52"/>
      <c r="SM36" s="52"/>
      <c r="SN36" s="52"/>
      <c r="SO36" s="52"/>
      <c r="SP36" s="52"/>
      <c r="SQ36" s="52"/>
      <c r="SR36" s="52"/>
      <c r="SS36" s="52"/>
      <c r="ST36" s="52"/>
      <c r="SU36" s="52"/>
      <c r="SV36" s="52"/>
      <c r="SW36" s="52"/>
      <c r="SX36" s="52"/>
      <c r="SY36" s="52"/>
      <c r="SZ36" s="52"/>
      <c r="TA36" s="52"/>
      <c r="TB36" s="52"/>
      <c r="TC36" s="52"/>
      <c r="TD36" s="52"/>
      <c r="TE36" s="52"/>
      <c r="TF36" s="52"/>
      <c r="TG36" s="52"/>
      <c r="TH36" s="52"/>
      <c r="TI36" s="52"/>
      <c r="TJ36" s="52"/>
      <c r="TK36" s="52"/>
      <c r="TL36" s="52"/>
      <c r="TM36" s="52"/>
      <c r="TN36" s="52"/>
      <c r="TO36" s="52"/>
      <c r="TP36" s="52"/>
      <c r="TQ36" s="52"/>
      <c r="TR36" s="52"/>
      <c r="TS36" s="52"/>
      <c r="TT36" s="52"/>
      <c r="TU36" s="52"/>
      <c r="TV36" s="52"/>
      <c r="TW36" s="52"/>
      <c r="TX36" s="52"/>
      <c r="TY36" s="52"/>
      <c r="TZ36" s="52"/>
      <c r="UA36" s="52"/>
      <c r="UB36" s="52"/>
      <c r="UC36" s="52"/>
      <c r="UD36" s="52"/>
      <c r="UE36" s="52"/>
      <c r="UF36" s="52"/>
      <c r="UG36" s="52"/>
      <c r="UH36" s="52"/>
      <c r="UI36" s="52"/>
      <c r="UJ36" s="52"/>
      <c r="UK36" s="52"/>
      <c r="UL36" s="52"/>
      <c r="UM36" s="52"/>
      <c r="UN36" s="52"/>
      <c r="UO36" s="52"/>
      <c r="UP36" s="52"/>
      <c r="UQ36" s="52"/>
      <c r="UR36" s="52"/>
      <c r="US36" s="52"/>
      <c r="UT36" s="52"/>
      <c r="UU36" s="52"/>
      <c r="UV36" s="52"/>
      <c r="UW36" s="52"/>
      <c r="UX36" s="52"/>
      <c r="UY36" s="52"/>
      <c r="UZ36" s="52"/>
      <c r="VA36" s="52"/>
      <c r="VB36" s="52"/>
      <c r="VC36" s="52"/>
      <c r="VD36" s="52"/>
      <c r="VE36" s="52"/>
      <c r="VF36" s="52"/>
      <c r="VG36" s="52"/>
      <c r="VH36" s="52"/>
      <c r="VI36" s="52"/>
      <c r="VJ36" s="52"/>
      <c r="VK36" s="52"/>
      <c r="VL36" s="52"/>
      <c r="VM36" s="52"/>
      <c r="VN36" s="52"/>
      <c r="VO36" s="52"/>
      <c r="VP36" s="52"/>
      <c r="VQ36" s="52"/>
      <c r="VR36" s="52"/>
      <c r="VS36" s="52"/>
      <c r="VT36" s="52"/>
      <c r="VU36" s="52"/>
      <c r="VV36" s="52"/>
      <c r="VW36" s="52"/>
      <c r="VX36" s="52"/>
      <c r="VY36" s="52"/>
      <c r="VZ36" s="52"/>
      <c r="WA36" s="52"/>
      <c r="WB36" s="52"/>
      <c r="WC36" s="52"/>
      <c r="WD36" s="52"/>
      <c r="WE36" s="52"/>
      <c r="WF36" s="52"/>
      <c r="WG36" s="52"/>
      <c r="WH36" s="52"/>
      <c r="WI36" s="52"/>
      <c r="WJ36" s="52"/>
      <c r="WK36" s="52"/>
      <c r="WL36" s="52"/>
      <c r="WM36" s="52"/>
      <c r="WN36" s="52"/>
      <c r="WO36" s="52"/>
      <c r="WP36" s="52"/>
      <c r="WQ36" s="52"/>
      <c r="WR36" s="52"/>
      <c r="WS36" s="52"/>
      <c r="WT36" s="52"/>
      <c r="WU36" s="52"/>
      <c r="WV36" s="52"/>
      <c r="WW36" s="52"/>
      <c r="WX36" s="52"/>
      <c r="WY36" s="52"/>
      <c r="WZ36" s="52"/>
      <c r="XA36" s="52"/>
      <c r="XB36" s="52"/>
      <c r="XC36" s="52"/>
      <c r="XD36" s="52"/>
      <c r="XE36" s="52"/>
      <c r="XF36" s="52"/>
      <c r="XG36" s="52"/>
      <c r="XH36" s="52"/>
      <c r="XI36" s="52"/>
      <c r="XJ36" s="52"/>
      <c r="XK36" s="52"/>
      <c r="XL36" s="52"/>
      <c r="XM36" s="52"/>
      <c r="XN36" s="52"/>
      <c r="XO36" s="52"/>
      <c r="XP36" s="52"/>
      <c r="XQ36" s="52"/>
      <c r="XR36" s="52"/>
      <c r="XS36" s="52"/>
      <c r="XT36" s="52"/>
      <c r="XU36" s="52"/>
      <c r="XV36" s="52"/>
      <c r="XW36" s="52"/>
      <c r="XX36" s="52"/>
      <c r="XY36" s="52"/>
      <c r="XZ36" s="52"/>
      <c r="YA36" s="52"/>
      <c r="YB36" s="52"/>
      <c r="YC36" s="52"/>
      <c r="YD36" s="52"/>
      <c r="YE36" s="52"/>
      <c r="YF36" s="52"/>
      <c r="YG36" s="52"/>
      <c r="YH36" s="52"/>
      <c r="YI36" s="52"/>
      <c r="YJ36" s="52"/>
      <c r="YK36" s="52"/>
      <c r="YL36" s="52"/>
      <c r="YM36" s="52"/>
      <c r="YN36" s="52"/>
      <c r="YO36" s="52"/>
      <c r="YP36" s="52"/>
      <c r="YQ36" s="52"/>
      <c r="YR36" s="52"/>
      <c r="YS36" s="52"/>
      <c r="YT36" s="52"/>
      <c r="YU36" s="52"/>
      <c r="YV36" s="52"/>
      <c r="YW36" s="52"/>
      <c r="YX36" s="52"/>
      <c r="YY36" s="52"/>
      <c r="YZ36" s="52"/>
      <c r="ZA36" s="52"/>
      <c r="ZB36" s="52"/>
      <c r="ZC36" s="52"/>
      <c r="ZD36" s="52"/>
      <c r="ZE36" s="52"/>
      <c r="ZF36" s="52"/>
      <c r="ZG36" s="52"/>
      <c r="ZH36" s="52"/>
      <c r="ZI36" s="52"/>
      <c r="ZJ36" s="52"/>
      <c r="ZK36" s="52"/>
      <c r="ZL36" s="52"/>
      <c r="ZM36" s="52"/>
      <c r="ZN36" s="52"/>
      <c r="ZO36" s="52"/>
      <c r="ZP36" s="52"/>
      <c r="ZQ36" s="52"/>
      <c r="ZR36" s="52"/>
      <c r="ZS36" s="52"/>
      <c r="ZT36" s="52"/>
      <c r="ZU36" s="52"/>
      <c r="ZV36" s="52"/>
      <c r="ZW36" s="52"/>
      <c r="ZX36" s="52"/>
      <c r="ZY36" s="52"/>
      <c r="ZZ36" s="52"/>
      <c r="AAA36" s="52"/>
      <c r="AAB36" s="52"/>
      <c r="AAC36" s="52"/>
      <c r="AAD36" s="52"/>
      <c r="AAE36" s="52"/>
      <c r="AAF36" s="52"/>
      <c r="AAG36" s="52"/>
      <c r="AAH36" s="52"/>
      <c r="AAI36" s="52"/>
      <c r="AAJ36" s="52"/>
      <c r="AAK36" s="52"/>
      <c r="AAL36" s="52"/>
      <c r="AAM36" s="52"/>
      <c r="AAN36" s="52"/>
      <c r="AAO36" s="52"/>
      <c r="AAP36" s="52"/>
      <c r="AAQ36" s="52"/>
      <c r="AAR36" s="52"/>
      <c r="AAS36" s="52"/>
      <c r="AAT36" s="52"/>
      <c r="AAU36" s="52"/>
      <c r="AAV36" s="52"/>
      <c r="AAW36" s="52"/>
      <c r="AAX36" s="52"/>
      <c r="AAY36" s="52"/>
      <c r="AAZ36" s="52"/>
      <c r="ABA36" s="52"/>
      <c r="ABB36" s="52"/>
      <c r="ABC36" s="52"/>
      <c r="ABD36" s="52"/>
      <c r="ABE36" s="52"/>
      <c r="ABF36" s="52"/>
      <c r="ABG36" s="52"/>
      <c r="ABH36" s="52"/>
      <c r="ABI36" s="52"/>
      <c r="ABJ36" s="52"/>
      <c r="ABK36" s="52"/>
      <c r="ABL36" s="52"/>
      <c r="ABM36" s="52"/>
      <c r="ABN36" s="52"/>
      <c r="ABO36" s="52"/>
      <c r="ABP36" s="52"/>
      <c r="ABQ36" s="52"/>
      <c r="ABR36" s="52"/>
      <c r="ABS36" s="52"/>
      <c r="ABT36" s="52"/>
      <c r="ABU36" s="52"/>
      <c r="ABV36" s="52"/>
      <c r="ABW36" s="52"/>
      <c r="ABX36" s="52"/>
      <c r="ABY36" s="52"/>
      <c r="ABZ36" s="52"/>
      <c r="ACA36" s="52"/>
      <c r="ACB36" s="52"/>
      <c r="ACC36" s="52"/>
      <c r="ACD36" s="52"/>
      <c r="ACE36" s="52"/>
      <c r="ACF36" s="52"/>
      <c r="ACG36" s="52"/>
      <c r="ACH36" s="52"/>
      <c r="ACI36" s="52"/>
      <c r="ACJ36" s="52"/>
      <c r="ACK36" s="52"/>
      <c r="ACL36" s="52"/>
      <c r="ACM36" s="52"/>
      <c r="ACN36" s="52"/>
      <c r="ACO36" s="52"/>
      <c r="ACP36" s="52"/>
      <c r="ACQ36" s="52"/>
      <c r="ACR36" s="52"/>
      <c r="ACS36" s="52"/>
      <c r="ACT36" s="52"/>
      <c r="ACU36" s="52"/>
      <c r="ACV36" s="52"/>
      <c r="ACW36" s="52"/>
      <c r="ACX36" s="52"/>
      <c r="ACY36" s="52"/>
      <c r="ACZ36" s="52"/>
      <c r="ADA36" s="52"/>
      <c r="ADB36" s="52"/>
      <c r="ADC36" s="52"/>
      <c r="ADD36" s="52"/>
      <c r="ADE36" s="52"/>
      <c r="ADF36" s="52"/>
      <c r="ADG36" s="52"/>
      <c r="ADH36" s="52"/>
      <c r="ADI36" s="52"/>
      <c r="ADJ36" s="52"/>
      <c r="ADK36" s="52"/>
      <c r="ADL36" s="52"/>
      <c r="ADM36" s="52"/>
      <c r="ADN36" s="52"/>
      <c r="ADO36" s="52"/>
      <c r="ADP36" s="52"/>
      <c r="ADQ36" s="52"/>
      <c r="ADR36" s="52"/>
      <c r="ADS36" s="52"/>
      <c r="ADT36" s="52"/>
      <c r="ADU36" s="52"/>
      <c r="ADV36" s="52"/>
      <c r="ADW36" s="52"/>
      <c r="ADX36" s="52"/>
      <c r="ADY36" s="52"/>
      <c r="ADZ36" s="52"/>
      <c r="AEA36" s="52"/>
      <c r="AEB36" s="52"/>
      <c r="AEC36" s="52"/>
      <c r="AED36" s="52"/>
      <c r="AEE36" s="52"/>
      <c r="AEF36" s="52"/>
      <c r="AEG36" s="52"/>
      <c r="AEH36" s="52"/>
      <c r="AEI36" s="52"/>
      <c r="AEJ36" s="52"/>
      <c r="AEK36" s="52"/>
      <c r="AEL36" s="52"/>
      <c r="AEM36" s="52"/>
      <c r="AEN36" s="52"/>
      <c r="AEO36" s="52"/>
      <c r="AEP36" s="52"/>
      <c r="AEQ36" s="52"/>
      <c r="AER36" s="52"/>
      <c r="AES36" s="52"/>
      <c r="AET36" s="52"/>
      <c r="AEU36" s="52"/>
      <c r="AEV36" s="52"/>
      <c r="AEW36" s="52"/>
      <c r="AEX36" s="52"/>
      <c r="AEY36" s="52"/>
      <c r="AEZ36" s="52"/>
      <c r="AFA36" s="52"/>
      <c r="AFB36" s="52"/>
      <c r="AFC36" s="52"/>
      <c r="AFD36" s="52"/>
      <c r="AFE36" s="52"/>
      <c r="AFF36" s="52"/>
      <c r="AFG36" s="52"/>
      <c r="AFH36" s="52"/>
      <c r="AFI36" s="52"/>
      <c r="AFJ36" s="52"/>
      <c r="AFK36" s="52"/>
      <c r="AFL36" s="52"/>
      <c r="AFM36" s="52"/>
      <c r="AFN36" s="52"/>
      <c r="AFO36" s="52"/>
      <c r="AFP36" s="52"/>
      <c r="AFQ36" s="52"/>
      <c r="AFR36" s="52"/>
      <c r="AFS36" s="52"/>
      <c r="AFT36" s="52"/>
      <c r="AFU36" s="52"/>
      <c r="AFV36" s="52"/>
      <c r="AFW36" s="52"/>
      <c r="AFX36" s="52"/>
      <c r="AFY36" s="52"/>
      <c r="AFZ36" s="52"/>
      <c r="AGA36" s="52"/>
      <c r="AGB36" s="52"/>
      <c r="AGC36" s="52"/>
      <c r="AGD36" s="52"/>
      <c r="AGE36" s="52"/>
      <c r="AGF36" s="52"/>
      <c r="AGG36" s="52"/>
      <c r="AGH36" s="52"/>
      <c r="AGI36" s="52"/>
      <c r="AGJ36" s="52"/>
      <c r="AGK36" s="52"/>
      <c r="AGL36" s="52"/>
      <c r="AGM36" s="52"/>
      <c r="AGN36" s="52"/>
      <c r="AGO36" s="52"/>
      <c r="AGP36" s="52"/>
      <c r="AGQ36" s="52"/>
      <c r="AGR36" s="52"/>
      <c r="AGS36" s="52"/>
      <c r="AGT36" s="52"/>
      <c r="AGU36" s="52"/>
      <c r="AGV36" s="52"/>
      <c r="AGW36" s="52"/>
      <c r="AGX36" s="52"/>
      <c r="AGY36" s="52"/>
      <c r="AGZ36" s="52"/>
      <c r="AHA36" s="52"/>
      <c r="AHB36" s="52"/>
      <c r="AHC36" s="52"/>
      <c r="AHD36" s="52"/>
      <c r="AHE36" s="52"/>
      <c r="AHF36" s="52"/>
      <c r="AHG36" s="52"/>
      <c r="AHH36" s="52"/>
      <c r="AHI36" s="52"/>
      <c r="AHJ36" s="52"/>
      <c r="AHK36" s="52"/>
      <c r="AHL36" s="52"/>
      <c r="AHM36" s="52"/>
      <c r="AHN36" s="52"/>
      <c r="AHO36" s="52"/>
      <c r="AHP36" s="52"/>
      <c r="AHQ36" s="52"/>
      <c r="AHR36" s="52"/>
      <c r="AHS36" s="52"/>
      <c r="AHT36" s="52"/>
      <c r="AHU36" s="52"/>
      <c r="AHV36" s="52"/>
      <c r="AHW36" s="52"/>
      <c r="AHX36" s="52"/>
      <c r="AHY36" s="52"/>
      <c r="AHZ36" s="52"/>
      <c r="AIA36" s="52"/>
      <c r="AIB36" s="52"/>
      <c r="AIC36" s="52"/>
      <c r="AID36" s="52"/>
      <c r="AIE36" s="52"/>
      <c r="AIF36" s="52"/>
      <c r="AIG36" s="52"/>
      <c r="AIH36" s="52"/>
      <c r="AII36" s="52"/>
      <c r="AIJ36" s="52"/>
      <c r="AIK36" s="52"/>
      <c r="AIL36" s="52"/>
      <c r="AIM36" s="52"/>
      <c r="AIN36" s="52"/>
      <c r="AIO36" s="52"/>
      <c r="AIP36" s="52"/>
      <c r="AIQ36" s="52"/>
      <c r="AIR36" s="52"/>
      <c r="AIS36" s="52"/>
      <c r="AIT36" s="52"/>
      <c r="AIU36" s="52"/>
      <c r="AIV36" s="52"/>
      <c r="AIW36" s="52"/>
      <c r="AIX36" s="52"/>
      <c r="AIY36" s="52"/>
      <c r="AIZ36" s="52"/>
      <c r="AJA36" s="52"/>
      <c r="AJB36" s="52"/>
      <c r="AJC36" s="52"/>
      <c r="AJD36" s="52"/>
      <c r="AJE36" s="52"/>
      <c r="AJF36" s="52"/>
      <c r="AJG36" s="52"/>
      <c r="AJH36" s="52"/>
      <c r="AJI36" s="52"/>
      <c r="AJJ36" s="52"/>
      <c r="AJK36" s="52"/>
      <c r="AJL36" s="52"/>
      <c r="AJM36" s="52"/>
      <c r="AJN36" s="52"/>
      <c r="AJO36" s="52"/>
      <c r="AJP36" s="52"/>
      <c r="AJQ36" s="52"/>
      <c r="AJR36" s="52"/>
      <c r="AJS36" s="52"/>
      <c r="AJT36" s="52"/>
      <c r="AJU36" s="52"/>
      <c r="AJV36" s="52"/>
      <c r="AJW36" s="52"/>
      <c r="AJX36" s="52"/>
      <c r="AJY36" s="52"/>
      <c r="AJZ36" s="52"/>
      <c r="AKA36" s="52"/>
      <c r="AKB36" s="52"/>
      <c r="AKC36" s="52"/>
      <c r="AKD36" s="52"/>
      <c r="AKE36" s="52"/>
      <c r="AKF36" s="52"/>
      <c r="AKG36" s="52"/>
      <c r="AKH36" s="52"/>
      <c r="AKI36" s="52"/>
      <c r="AKJ36" s="52"/>
      <c r="AKK36" s="52"/>
      <c r="AKL36" s="52"/>
      <c r="AKM36" s="52"/>
      <c r="AKN36" s="52"/>
      <c r="AKO36" s="52"/>
      <c r="AKP36" s="52"/>
      <c r="AKQ36" s="52"/>
      <c r="AKR36" s="52"/>
      <c r="AKS36" s="52"/>
      <c r="AKT36" s="52"/>
      <c r="AKU36" s="52"/>
      <c r="AKV36" s="52"/>
      <c r="AKW36" s="52"/>
      <c r="AKX36" s="52"/>
      <c r="AKY36" s="52"/>
      <c r="AKZ36" s="52"/>
      <c r="ALA36" s="52"/>
      <c r="ALB36" s="52"/>
      <c r="ALC36" s="52"/>
      <c r="ALD36" s="52"/>
      <c r="ALE36" s="52"/>
      <c r="ALF36" s="52"/>
      <c r="ALG36" s="52"/>
      <c r="ALH36" s="52"/>
      <c r="ALI36" s="52"/>
      <c r="ALJ36" s="52"/>
      <c r="ALK36" s="52"/>
      <c r="ALL36" s="52"/>
      <c r="ALM36" s="52"/>
      <c r="ALN36" s="52"/>
      <c r="ALO36" s="52"/>
      <c r="ALP36" s="52"/>
      <c r="ALQ36" s="52"/>
      <c r="ALR36" s="52"/>
      <c r="ALS36" s="52"/>
      <c r="ALT36" s="52"/>
      <c r="ALU36" s="52"/>
      <c r="ALV36" s="52"/>
      <c r="ALW36" s="52"/>
      <c r="ALX36" s="52"/>
      <c r="ALY36" s="52"/>
      <c r="ALZ36" s="52"/>
      <c r="AMA36" s="52"/>
      <c r="AMB36" s="52"/>
      <c r="AMC36" s="52"/>
      <c r="AMD36" s="52"/>
      <c r="AME36" s="52"/>
      <c r="AMF36" s="52"/>
      <c r="AMG36" s="52"/>
      <c r="AMH36" s="52"/>
      <c r="AMI36" s="52"/>
      <c r="AMJ36" s="52"/>
    </row>
    <row r="37" spans="1:1024">
      <c r="A37" s="10">
        <v>4</v>
      </c>
      <c r="B37" s="10"/>
      <c r="C37" s="10"/>
      <c r="D37" s="128" t="s">
        <v>27</v>
      </c>
      <c r="E37" s="11"/>
      <c r="F37" s="13"/>
      <c r="G37" s="92"/>
      <c r="H37" s="202"/>
      <c r="I37" s="14">
        <f>I48</f>
        <v>0</v>
      </c>
    </row>
    <row r="38" spans="1:1024" s="53" customFormat="1" outlineLevel="1">
      <c r="A38" s="72" t="s">
        <v>28</v>
      </c>
      <c r="B38" s="72"/>
      <c r="C38" s="72"/>
      <c r="D38" s="71" t="s">
        <v>29</v>
      </c>
      <c r="E38" s="110"/>
      <c r="F38" s="113"/>
      <c r="G38" s="56"/>
      <c r="H38" s="56"/>
      <c r="I38" s="58"/>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c r="QQ38" s="52"/>
      <c r="QR38" s="52"/>
      <c r="QS38" s="52"/>
      <c r="QT38" s="52"/>
      <c r="QU38" s="52"/>
      <c r="QV38" s="52"/>
      <c r="QW38" s="52"/>
      <c r="QX38" s="52"/>
      <c r="QY38" s="52"/>
      <c r="QZ38" s="52"/>
      <c r="RA38" s="52"/>
      <c r="RB38" s="52"/>
      <c r="RC38" s="52"/>
      <c r="RD38" s="52"/>
      <c r="RE38" s="52"/>
      <c r="RF38" s="52"/>
      <c r="RG38" s="52"/>
      <c r="RH38" s="52"/>
      <c r="RI38" s="52"/>
      <c r="RJ38" s="52"/>
      <c r="RK38" s="52"/>
      <c r="RL38" s="52"/>
      <c r="RM38" s="52"/>
      <c r="RN38" s="52"/>
      <c r="RO38" s="52"/>
      <c r="RP38" s="52"/>
      <c r="RQ38" s="52"/>
      <c r="RR38" s="52"/>
      <c r="RS38" s="52"/>
      <c r="RT38" s="52"/>
      <c r="RU38" s="52"/>
      <c r="RV38" s="52"/>
      <c r="RW38" s="52"/>
      <c r="RX38" s="52"/>
      <c r="RY38" s="52"/>
      <c r="RZ38" s="52"/>
      <c r="SA38" s="52"/>
      <c r="SB38" s="52"/>
      <c r="SC38" s="52"/>
      <c r="SD38" s="52"/>
      <c r="SE38" s="52"/>
      <c r="SF38" s="52"/>
      <c r="SG38" s="52"/>
      <c r="SH38" s="52"/>
      <c r="SI38" s="52"/>
      <c r="SJ38" s="52"/>
      <c r="SK38" s="52"/>
      <c r="SL38" s="52"/>
      <c r="SM38" s="52"/>
      <c r="SN38" s="52"/>
      <c r="SO38" s="52"/>
      <c r="SP38" s="52"/>
      <c r="SQ38" s="52"/>
      <c r="SR38" s="52"/>
      <c r="SS38" s="52"/>
      <c r="ST38" s="52"/>
      <c r="SU38" s="52"/>
      <c r="SV38" s="52"/>
      <c r="SW38" s="52"/>
      <c r="SX38" s="52"/>
      <c r="SY38" s="52"/>
      <c r="SZ38" s="52"/>
      <c r="TA38" s="52"/>
      <c r="TB38" s="52"/>
      <c r="TC38" s="52"/>
      <c r="TD38" s="52"/>
      <c r="TE38" s="52"/>
      <c r="TF38" s="52"/>
      <c r="TG38" s="52"/>
      <c r="TH38" s="52"/>
      <c r="TI38" s="52"/>
      <c r="TJ38" s="52"/>
      <c r="TK38" s="52"/>
      <c r="TL38" s="52"/>
      <c r="TM38" s="52"/>
      <c r="TN38" s="52"/>
      <c r="TO38" s="52"/>
      <c r="TP38" s="52"/>
      <c r="TQ38" s="52"/>
      <c r="TR38" s="52"/>
      <c r="TS38" s="52"/>
      <c r="TT38" s="52"/>
      <c r="TU38" s="52"/>
      <c r="TV38" s="52"/>
      <c r="TW38" s="52"/>
      <c r="TX38" s="52"/>
      <c r="TY38" s="52"/>
      <c r="TZ38" s="52"/>
      <c r="UA38" s="52"/>
      <c r="UB38" s="52"/>
      <c r="UC38" s="52"/>
      <c r="UD38" s="52"/>
      <c r="UE38" s="52"/>
      <c r="UF38" s="52"/>
      <c r="UG38" s="52"/>
      <c r="UH38" s="52"/>
      <c r="UI38" s="52"/>
      <c r="UJ38" s="52"/>
      <c r="UK38" s="52"/>
      <c r="UL38" s="52"/>
      <c r="UM38" s="52"/>
      <c r="UN38" s="52"/>
      <c r="UO38" s="52"/>
      <c r="UP38" s="52"/>
      <c r="UQ38" s="52"/>
      <c r="UR38" s="52"/>
      <c r="US38" s="52"/>
      <c r="UT38" s="52"/>
      <c r="UU38" s="52"/>
      <c r="UV38" s="52"/>
      <c r="UW38" s="52"/>
      <c r="UX38" s="52"/>
      <c r="UY38" s="52"/>
      <c r="UZ38" s="52"/>
      <c r="VA38" s="52"/>
      <c r="VB38" s="52"/>
      <c r="VC38" s="52"/>
      <c r="VD38" s="52"/>
      <c r="VE38" s="52"/>
      <c r="VF38" s="52"/>
      <c r="VG38" s="52"/>
      <c r="VH38" s="52"/>
      <c r="VI38" s="52"/>
      <c r="VJ38" s="52"/>
      <c r="VK38" s="52"/>
      <c r="VL38" s="52"/>
      <c r="VM38" s="52"/>
      <c r="VN38" s="52"/>
      <c r="VO38" s="52"/>
      <c r="VP38" s="52"/>
      <c r="VQ38" s="52"/>
      <c r="VR38" s="52"/>
      <c r="VS38" s="52"/>
      <c r="VT38" s="52"/>
      <c r="VU38" s="52"/>
      <c r="VV38" s="52"/>
      <c r="VW38" s="52"/>
      <c r="VX38" s="52"/>
      <c r="VY38" s="52"/>
      <c r="VZ38" s="52"/>
      <c r="WA38" s="52"/>
      <c r="WB38" s="52"/>
      <c r="WC38" s="52"/>
      <c r="WD38" s="52"/>
      <c r="WE38" s="52"/>
      <c r="WF38" s="52"/>
      <c r="WG38" s="52"/>
      <c r="WH38" s="52"/>
      <c r="WI38" s="52"/>
      <c r="WJ38" s="52"/>
      <c r="WK38" s="52"/>
      <c r="WL38" s="52"/>
      <c r="WM38" s="52"/>
      <c r="WN38" s="52"/>
      <c r="WO38" s="52"/>
      <c r="WP38" s="52"/>
      <c r="WQ38" s="52"/>
      <c r="WR38" s="52"/>
      <c r="WS38" s="52"/>
      <c r="WT38" s="52"/>
      <c r="WU38" s="52"/>
      <c r="WV38" s="52"/>
      <c r="WW38" s="52"/>
      <c r="WX38" s="52"/>
      <c r="WY38" s="52"/>
      <c r="WZ38" s="52"/>
      <c r="XA38" s="52"/>
      <c r="XB38" s="52"/>
      <c r="XC38" s="52"/>
      <c r="XD38" s="52"/>
      <c r="XE38" s="52"/>
      <c r="XF38" s="52"/>
      <c r="XG38" s="52"/>
      <c r="XH38" s="52"/>
      <c r="XI38" s="52"/>
      <c r="XJ38" s="52"/>
      <c r="XK38" s="52"/>
      <c r="XL38" s="52"/>
      <c r="XM38" s="52"/>
      <c r="XN38" s="52"/>
      <c r="XO38" s="52"/>
      <c r="XP38" s="52"/>
      <c r="XQ38" s="52"/>
      <c r="XR38" s="52"/>
      <c r="XS38" s="52"/>
      <c r="XT38" s="52"/>
      <c r="XU38" s="52"/>
      <c r="XV38" s="52"/>
      <c r="XW38" s="52"/>
      <c r="XX38" s="52"/>
      <c r="XY38" s="52"/>
      <c r="XZ38" s="52"/>
      <c r="YA38" s="52"/>
      <c r="YB38" s="52"/>
      <c r="YC38" s="52"/>
      <c r="YD38" s="52"/>
      <c r="YE38" s="52"/>
      <c r="YF38" s="52"/>
      <c r="YG38" s="52"/>
      <c r="YH38" s="52"/>
      <c r="YI38" s="52"/>
      <c r="YJ38" s="52"/>
      <c r="YK38" s="52"/>
      <c r="YL38" s="52"/>
      <c r="YM38" s="52"/>
      <c r="YN38" s="52"/>
      <c r="YO38" s="52"/>
      <c r="YP38" s="52"/>
      <c r="YQ38" s="52"/>
      <c r="YR38" s="52"/>
      <c r="YS38" s="52"/>
      <c r="YT38" s="52"/>
      <c r="YU38" s="52"/>
      <c r="YV38" s="52"/>
      <c r="YW38" s="52"/>
      <c r="YX38" s="52"/>
      <c r="YY38" s="52"/>
      <c r="YZ38" s="52"/>
      <c r="ZA38" s="52"/>
      <c r="ZB38" s="52"/>
      <c r="ZC38" s="52"/>
      <c r="ZD38" s="52"/>
      <c r="ZE38" s="52"/>
      <c r="ZF38" s="52"/>
      <c r="ZG38" s="52"/>
      <c r="ZH38" s="52"/>
      <c r="ZI38" s="52"/>
      <c r="ZJ38" s="52"/>
      <c r="ZK38" s="52"/>
      <c r="ZL38" s="52"/>
      <c r="ZM38" s="52"/>
      <c r="ZN38" s="52"/>
      <c r="ZO38" s="52"/>
      <c r="ZP38" s="52"/>
      <c r="ZQ38" s="52"/>
      <c r="ZR38" s="52"/>
      <c r="ZS38" s="52"/>
      <c r="ZT38" s="52"/>
      <c r="ZU38" s="52"/>
      <c r="ZV38" s="52"/>
      <c r="ZW38" s="52"/>
      <c r="ZX38" s="52"/>
      <c r="ZY38" s="52"/>
      <c r="ZZ38" s="52"/>
      <c r="AAA38" s="52"/>
      <c r="AAB38" s="52"/>
      <c r="AAC38" s="52"/>
      <c r="AAD38" s="52"/>
      <c r="AAE38" s="52"/>
      <c r="AAF38" s="52"/>
      <c r="AAG38" s="52"/>
      <c r="AAH38" s="52"/>
      <c r="AAI38" s="52"/>
      <c r="AAJ38" s="52"/>
      <c r="AAK38" s="52"/>
      <c r="AAL38" s="52"/>
      <c r="AAM38" s="52"/>
      <c r="AAN38" s="52"/>
      <c r="AAO38" s="52"/>
      <c r="AAP38" s="52"/>
      <c r="AAQ38" s="52"/>
      <c r="AAR38" s="52"/>
      <c r="AAS38" s="52"/>
      <c r="AAT38" s="52"/>
      <c r="AAU38" s="52"/>
      <c r="AAV38" s="52"/>
      <c r="AAW38" s="52"/>
      <c r="AAX38" s="52"/>
      <c r="AAY38" s="52"/>
      <c r="AAZ38" s="52"/>
      <c r="ABA38" s="52"/>
      <c r="ABB38" s="52"/>
      <c r="ABC38" s="52"/>
      <c r="ABD38" s="52"/>
      <c r="ABE38" s="52"/>
      <c r="ABF38" s="52"/>
      <c r="ABG38" s="52"/>
      <c r="ABH38" s="52"/>
      <c r="ABI38" s="52"/>
      <c r="ABJ38" s="52"/>
      <c r="ABK38" s="52"/>
      <c r="ABL38" s="52"/>
      <c r="ABM38" s="52"/>
      <c r="ABN38" s="52"/>
      <c r="ABO38" s="52"/>
      <c r="ABP38" s="52"/>
      <c r="ABQ38" s="52"/>
      <c r="ABR38" s="52"/>
      <c r="ABS38" s="52"/>
      <c r="ABT38" s="52"/>
      <c r="ABU38" s="52"/>
      <c r="ABV38" s="52"/>
      <c r="ABW38" s="52"/>
      <c r="ABX38" s="52"/>
      <c r="ABY38" s="52"/>
      <c r="ABZ38" s="52"/>
      <c r="ACA38" s="52"/>
      <c r="ACB38" s="52"/>
      <c r="ACC38" s="52"/>
      <c r="ACD38" s="52"/>
      <c r="ACE38" s="52"/>
      <c r="ACF38" s="52"/>
      <c r="ACG38" s="52"/>
      <c r="ACH38" s="52"/>
      <c r="ACI38" s="52"/>
      <c r="ACJ38" s="52"/>
      <c r="ACK38" s="52"/>
      <c r="ACL38" s="52"/>
      <c r="ACM38" s="52"/>
      <c r="ACN38" s="52"/>
      <c r="ACO38" s="52"/>
      <c r="ACP38" s="52"/>
      <c r="ACQ38" s="52"/>
      <c r="ACR38" s="52"/>
      <c r="ACS38" s="52"/>
      <c r="ACT38" s="52"/>
      <c r="ACU38" s="52"/>
      <c r="ACV38" s="52"/>
      <c r="ACW38" s="52"/>
      <c r="ACX38" s="52"/>
      <c r="ACY38" s="52"/>
      <c r="ACZ38" s="52"/>
      <c r="ADA38" s="52"/>
      <c r="ADB38" s="52"/>
      <c r="ADC38" s="52"/>
      <c r="ADD38" s="52"/>
      <c r="ADE38" s="52"/>
      <c r="ADF38" s="52"/>
      <c r="ADG38" s="52"/>
      <c r="ADH38" s="52"/>
      <c r="ADI38" s="52"/>
      <c r="ADJ38" s="52"/>
      <c r="ADK38" s="52"/>
      <c r="ADL38" s="52"/>
      <c r="ADM38" s="52"/>
      <c r="ADN38" s="52"/>
      <c r="ADO38" s="52"/>
      <c r="ADP38" s="52"/>
      <c r="ADQ38" s="52"/>
      <c r="ADR38" s="52"/>
      <c r="ADS38" s="52"/>
      <c r="ADT38" s="52"/>
      <c r="ADU38" s="52"/>
      <c r="ADV38" s="52"/>
      <c r="ADW38" s="52"/>
      <c r="ADX38" s="52"/>
      <c r="ADY38" s="52"/>
      <c r="ADZ38" s="52"/>
      <c r="AEA38" s="52"/>
      <c r="AEB38" s="52"/>
      <c r="AEC38" s="52"/>
      <c r="AED38" s="52"/>
      <c r="AEE38" s="52"/>
      <c r="AEF38" s="52"/>
      <c r="AEG38" s="52"/>
      <c r="AEH38" s="52"/>
      <c r="AEI38" s="52"/>
      <c r="AEJ38" s="52"/>
      <c r="AEK38" s="52"/>
      <c r="AEL38" s="52"/>
      <c r="AEM38" s="52"/>
      <c r="AEN38" s="52"/>
      <c r="AEO38" s="52"/>
      <c r="AEP38" s="52"/>
      <c r="AEQ38" s="52"/>
      <c r="AER38" s="52"/>
      <c r="AES38" s="52"/>
      <c r="AET38" s="52"/>
      <c r="AEU38" s="52"/>
      <c r="AEV38" s="52"/>
      <c r="AEW38" s="52"/>
      <c r="AEX38" s="52"/>
      <c r="AEY38" s="52"/>
      <c r="AEZ38" s="52"/>
      <c r="AFA38" s="52"/>
      <c r="AFB38" s="52"/>
      <c r="AFC38" s="52"/>
      <c r="AFD38" s="52"/>
      <c r="AFE38" s="52"/>
      <c r="AFF38" s="52"/>
      <c r="AFG38" s="52"/>
      <c r="AFH38" s="52"/>
      <c r="AFI38" s="52"/>
      <c r="AFJ38" s="52"/>
      <c r="AFK38" s="52"/>
      <c r="AFL38" s="52"/>
      <c r="AFM38" s="52"/>
      <c r="AFN38" s="52"/>
      <c r="AFO38" s="52"/>
      <c r="AFP38" s="52"/>
      <c r="AFQ38" s="52"/>
      <c r="AFR38" s="52"/>
      <c r="AFS38" s="52"/>
      <c r="AFT38" s="52"/>
      <c r="AFU38" s="52"/>
      <c r="AFV38" s="52"/>
      <c r="AFW38" s="52"/>
      <c r="AFX38" s="52"/>
      <c r="AFY38" s="52"/>
      <c r="AFZ38" s="52"/>
      <c r="AGA38" s="52"/>
      <c r="AGB38" s="52"/>
      <c r="AGC38" s="52"/>
      <c r="AGD38" s="52"/>
      <c r="AGE38" s="52"/>
      <c r="AGF38" s="52"/>
      <c r="AGG38" s="52"/>
      <c r="AGH38" s="52"/>
      <c r="AGI38" s="52"/>
      <c r="AGJ38" s="52"/>
      <c r="AGK38" s="52"/>
      <c r="AGL38" s="52"/>
      <c r="AGM38" s="52"/>
      <c r="AGN38" s="52"/>
      <c r="AGO38" s="52"/>
      <c r="AGP38" s="52"/>
      <c r="AGQ38" s="52"/>
      <c r="AGR38" s="52"/>
      <c r="AGS38" s="52"/>
      <c r="AGT38" s="52"/>
      <c r="AGU38" s="52"/>
      <c r="AGV38" s="52"/>
      <c r="AGW38" s="52"/>
      <c r="AGX38" s="52"/>
      <c r="AGY38" s="52"/>
      <c r="AGZ38" s="52"/>
      <c r="AHA38" s="52"/>
      <c r="AHB38" s="52"/>
      <c r="AHC38" s="52"/>
      <c r="AHD38" s="52"/>
      <c r="AHE38" s="52"/>
      <c r="AHF38" s="52"/>
      <c r="AHG38" s="52"/>
      <c r="AHH38" s="52"/>
      <c r="AHI38" s="52"/>
      <c r="AHJ38" s="52"/>
      <c r="AHK38" s="52"/>
      <c r="AHL38" s="52"/>
      <c r="AHM38" s="52"/>
      <c r="AHN38" s="52"/>
      <c r="AHO38" s="52"/>
      <c r="AHP38" s="52"/>
      <c r="AHQ38" s="52"/>
      <c r="AHR38" s="52"/>
      <c r="AHS38" s="52"/>
      <c r="AHT38" s="52"/>
      <c r="AHU38" s="52"/>
      <c r="AHV38" s="52"/>
      <c r="AHW38" s="52"/>
      <c r="AHX38" s="52"/>
      <c r="AHY38" s="52"/>
      <c r="AHZ38" s="52"/>
      <c r="AIA38" s="52"/>
      <c r="AIB38" s="52"/>
      <c r="AIC38" s="52"/>
      <c r="AID38" s="52"/>
      <c r="AIE38" s="52"/>
      <c r="AIF38" s="52"/>
      <c r="AIG38" s="52"/>
      <c r="AIH38" s="52"/>
      <c r="AII38" s="52"/>
      <c r="AIJ38" s="52"/>
      <c r="AIK38" s="52"/>
      <c r="AIL38" s="52"/>
      <c r="AIM38" s="52"/>
      <c r="AIN38" s="52"/>
      <c r="AIO38" s="52"/>
      <c r="AIP38" s="52"/>
      <c r="AIQ38" s="52"/>
      <c r="AIR38" s="52"/>
      <c r="AIS38" s="52"/>
      <c r="AIT38" s="52"/>
      <c r="AIU38" s="52"/>
      <c r="AIV38" s="52"/>
      <c r="AIW38" s="52"/>
      <c r="AIX38" s="52"/>
      <c r="AIY38" s="52"/>
      <c r="AIZ38" s="52"/>
      <c r="AJA38" s="52"/>
      <c r="AJB38" s="52"/>
      <c r="AJC38" s="52"/>
      <c r="AJD38" s="52"/>
      <c r="AJE38" s="52"/>
      <c r="AJF38" s="52"/>
      <c r="AJG38" s="52"/>
      <c r="AJH38" s="52"/>
      <c r="AJI38" s="52"/>
      <c r="AJJ38" s="52"/>
      <c r="AJK38" s="52"/>
      <c r="AJL38" s="52"/>
      <c r="AJM38" s="52"/>
      <c r="AJN38" s="52"/>
      <c r="AJO38" s="52"/>
      <c r="AJP38" s="52"/>
      <c r="AJQ38" s="52"/>
      <c r="AJR38" s="52"/>
      <c r="AJS38" s="52"/>
      <c r="AJT38" s="52"/>
      <c r="AJU38" s="52"/>
      <c r="AJV38" s="52"/>
      <c r="AJW38" s="52"/>
      <c r="AJX38" s="52"/>
      <c r="AJY38" s="52"/>
      <c r="AJZ38" s="52"/>
      <c r="AKA38" s="52"/>
      <c r="AKB38" s="52"/>
      <c r="AKC38" s="52"/>
      <c r="AKD38" s="52"/>
      <c r="AKE38" s="52"/>
      <c r="AKF38" s="52"/>
      <c r="AKG38" s="52"/>
      <c r="AKH38" s="52"/>
      <c r="AKI38" s="52"/>
      <c r="AKJ38" s="52"/>
      <c r="AKK38" s="52"/>
      <c r="AKL38" s="52"/>
      <c r="AKM38" s="52"/>
      <c r="AKN38" s="52"/>
      <c r="AKO38" s="52"/>
      <c r="AKP38" s="52"/>
      <c r="AKQ38" s="52"/>
      <c r="AKR38" s="52"/>
      <c r="AKS38" s="52"/>
      <c r="AKT38" s="52"/>
      <c r="AKU38" s="52"/>
      <c r="AKV38" s="52"/>
      <c r="AKW38" s="52"/>
      <c r="AKX38" s="52"/>
      <c r="AKY38" s="52"/>
      <c r="AKZ38" s="52"/>
      <c r="ALA38" s="52"/>
      <c r="ALB38" s="52"/>
      <c r="ALC38" s="52"/>
      <c r="ALD38" s="52"/>
      <c r="ALE38" s="52"/>
      <c r="ALF38" s="52"/>
      <c r="ALG38" s="52"/>
      <c r="ALH38" s="52"/>
      <c r="ALI38" s="52"/>
      <c r="ALJ38" s="52"/>
      <c r="ALK38" s="52"/>
      <c r="ALL38" s="52"/>
      <c r="ALM38" s="52"/>
      <c r="ALN38" s="52"/>
      <c r="ALO38" s="52"/>
      <c r="ALP38" s="52"/>
      <c r="ALQ38" s="52"/>
      <c r="ALR38" s="52"/>
      <c r="ALS38" s="52"/>
      <c r="ALT38" s="52"/>
      <c r="ALU38" s="52"/>
      <c r="ALV38" s="52"/>
      <c r="ALW38" s="52"/>
      <c r="ALX38" s="52"/>
      <c r="ALY38" s="52"/>
      <c r="ALZ38" s="52"/>
      <c r="AMA38" s="52"/>
      <c r="AMB38" s="52"/>
      <c r="AMC38" s="52"/>
      <c r="AMD38" s="52"/>
      <c r="AME38" s="52"/>
      <c r="AMF38" s="52"/>
      <c r="AMG38" s="52"/>
      <c r="AMH38" s="52"/>
      <c r="AMI38" s="52"/>
      <c r="AMJ38" s="52"/>
    </row>
    <row r="39" spans="1:1024" s="51" customFormat="1" ht="25.5" outlineLevel="1">
      <c r="A39" s="161" t="s">
        <v>30</v>
      </c>
      <c r="B39" s="182" t="s">
        <v>261</v>
      </c>
      <c r="C39" s="60" t="s">
        <v>14</v>
      </c>
      <c r="D39" s="68" t="s">
        <v>267</v>
      </c>
      <c r="E39" s="54" t="s">
        <v>268</v>
      </c>
      <c r="F39" s="56">
        <f>(6*4*0.15*0.3)</f>
        <v>1.0799999999999998</v>
      </c>
      <c r="G39" s="187"/>
      <c r="H39" s="57">
        <f>(G39*0.2223)+G39</f>
        <v>0</v>
      </c>
      <c r="I39" s="200">
        <f>ROUND(H39*F39,2)</f>
        <v>0</v>
      </c>
      <c r="J39" s="201"/>
    </row>
    <row r="40" spans="1:1024" s="53" customFormat="1" outlineLevel="1">
      <c r="A40" s="72" t="s">
        <v>31</v>
      </c>
      <c r="B40" s="72"/>
      <c r="C40" s="72"/>
      <c r="D40" s="71" t="s">
        <v>32</v>
      </c>
      <c r="E40" s="110"/>
      <c r="F40" s="56"/>
      <c r="G40" s="56"/>
      <c r="H40" s="56"/>
      <c r="I40" s="200"/>
      <c r="J40" s="19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row>
    <row r="41" spans="1:1024" s="51" customFormat="1" ht="38.25" outlineLevel="1">
      <c r="A41" s="161" t="s">
        <v>33</v>
      </c>
      <c r="B41" s="182" t="s">
        <v>262</v>
      </c>
      <c r="C41" s="60" t="s">
        <v>14</v>
      </c>
      <c r="D41" s="68" t="s">
        <v>269</v>
      </c>
      <c r="E41" s="54" t="s">
        <v>268</v>
      </c>
      <c r="F41" s="56">
        <f>( 3+3+4.2)*0.15*0.3</f>
        <v>0.45899999999999991</v>
      </c>
      <c r="G41" s="187"/>
      <c r="H41" s="57">
        <f>(G41*0.2223)+G41</f>
        <v>0</v>
      </c>
      <c r="I41" s="200">
        <f>ROUND(H41*F41,2)</f>
        <v>0</v>
      </c>
      <c r="J41" s="201"/>
    </row>
    <row r="42" spans="1:1024" ht="20.100000000000001" customHeight="1" outlineLevel="1">
      <c r="A42" s="20" t="s">
        <v>34</v>
      </c>
      <c r="B42" s="20"/>
      <c r="C42" s="20"/>
      <c r="D42" s="15" t="s">
        <v>35</v>
      </c>
      <c r="E42" s="21"/>
      <c r="F42" s="18"/>
      <c r="G42" s="18"/>
      <c r="H42" s="18"/>
      <c r="I42" s="19"/>
      <c r="N42" s="51"/>
      <c r="P42" s="51"/>
    </row>
    <row r="43" spans="1:1024" s="51" customFormat="1" ht="30" customHeight="1" outlineLevel="1">
      <c r="A43" s="161" t="s">
        <v>36</v>
      </c>
      <c r="B43" s="161">
        <v>93182</v>
      </c>
      <c r="C43" s="161" t="s">
        <v>16</v>
      </c>
      <c r="D43" s="160" t="s">
        <v>160</v>
      </c>
      <c r="E43" s="161" t="s">
        <v>88</v>
      </c>
      <c r="F43" s="162">
        <v>3</v>
      </c>
      <c r="G43" s="163"/>
      <c r="H43" s="57">
        <f>(G43*0.2223)+G43</f>
        <v>0</v>
      </c>
      <c r="I43" s="247">
        <f t="shared" ref="I43:I47" si="5">ROUND(H43*F43,2)</f>
        <v>0</v>
      </c>
    </row>
    <row r="44" spans="1:1024" s="51" customFormat="1" ht="33" customHeight="1" outlineLevel="1">
      <c r="A44" s="161" t="s">
        <v>37</v>
      </c>
      <c r="B44" s="161">
        <v>93183</v>
      </c>
      <c r="C44" s="161" t="s">
        <v>16</v>
      </c>
      <c r="D44" s="160" t="s">
        <v>161</v>
      </c>
      <c r="E44" s="161" t="s">
        <v>88</v>
      </c>
      <c r="F44" s="162">
        <v>2</v>
      </c>
      <c r="G44" s="163"/>
      <c r="H44" s="57">
        <f t="shared" ref="H44:H47" si="6">(G44*0.2223)+G44</f>
        <v>0</v>
      </c>
      <c r="I44" s="247">
        <f t="shared" si="5"/>
        <v>0</v>
      </c>
    </row>
    <row r="45" spans="1:1024" s="51" customFormat="1" ht="25.5" outlineLevel="1">
      <c r="A45" s="161" t="s">
        <v>38</v>
      </c>
      <c r="B45" s="161">
        <v>93194</v>
      </c>
      <c r="C45" s="161" t="s">
        <v>16</v>
      </c>
      <c r="D45" s="160" t="s">
        <v>162</v>
      </c>
      <c r="E45" s="161" t="s">
        <v>88</v>
      </c>
      <c r="F45" s="162">
        <v>3</v>
      </c>
      <c r="G45" s="163"/>
      <c r="H45" s="57">
        <f t="shared" si="6"/>
        <v>0</v>
      </c>
      <c r="I45" s="247">
        <f t="shared" si="5"/>
        <v>0</v>
      </c>
    </row>
    <row r="46" spans="1:1024" s="51" customFormat="1" ht="25.5" outlineLevel="1">
      <c r="A46" s="161" t="s">
        <v>39</v>
      </c>
      <c r="B46" s="161">
        <v>93195</v>
      </c>
      <c r="C46" s="161" t="s">
        <v>16</v>
      </c>
      <c r="D46" s="160" t="s">
        <v>163</v>
      </c>
      <c r="E46" s="161" t="s">
        <v>88</v>
      </c>
      <c r="F46" s="162">
        <v>2</v>
      </c>
      <c r="G46" s="163"/>
      <c r="H46" s="57">
        <f t="shared" si="6"/>
        <v>0</v>
      </c>
      <c r="I46" s="247">
        <f t="shared" si="5"/>
        <v>0</v>
      </c>
    </row>
    <row r="47" spans="1:1024" s="51" customFormat="1" ht="30" customHeight="1" outlineLevel="1">
      <c r="A47" s="161" t="s">
        <v>40</v>
      </c>
      <c r="B47" s="161">
        <v>93184</v>
      </c>
      <c r="C47" s="161" t="s">
        <v>16</v>
      </c>
      <c r="D47" s="160" t="s">
        <v>164</v>
      </c>
      <c r="E47" s="161" t="s">
        <v>88</v>
      </c>
      <c r="F47" s="162">
        <v>4.7</v>
      </c>
      <c r="G47" s="163"/>
      <c r="H47" s="57">
        <f t="shared" si="6"/>
        <v>0</v>
      </c>
      <c r="I47" s="247">
        <f t="shared" si="5"/>
        <v>0</v>
      </c>
    </row>
    <row r="48" spans="1:1024" outlineLevel="1">
      <c r="A48" s="307" t="s">
        <v>220</v>
      </c>
      <c r="B48" s="308"/>
      <c r="C48" s="308"/>
      <c r="D48" s="308"/>
      <c r="E48" s="308"/>
      <c r="F48" s="308"/>
      <c r="G48" s="309"/>
      <c r="H48" s="204"/>
      <c r="I48" s="16">
        <f>SUM(I39:I47)</f>
        <v>0</v>
      </c>
    </row>
    <row r="49" spans="1:1024">
      <c r="A49" s="10">
        <v>5</v>
      </c>
      <c r="B49" s="10"/>
      <c r="C49" s="10"/>
      <c r="D49" s="128" t="s">
        <v>256</v>
      </c>
      <c r="E49" s="11"/>
      <c r="F49" s="13"/>
      <c r="G49" s="92"/>
      <c r="H49" s="202"/>
      <c r="I49" s="14">
        <f>I54</f>
        <v>0</v>
      </c>
    </row>
    <row r="50" spans="1:1024" ht="20.100000000000001" customHeight="1" outlineLevel="1">
      <c r="A50" s="20" t="s">
        <v>41</v>
      </c>
      <c r="B50" s="17"/>
      <c r="C50" s="17"/>
      <c r="D50" s="15" t="s">
        <v>42</v>
      </c>
      <c r="E50" s="155"/>
      <c r="F50" s="18"/>
      <c r="G50" s="18"/>
      <c r="H50" s="18"/>
      <c r="I50" s="19"/>
    </row>
    <row r="51" spans="1:1024" ht="25.5" outlineLevel="1">
      <c r="A51" s="150" t="s">
        <v>43</v>
      </c>
      <c r="B51" s="248" t="s">
        <v>310</v>
      </c>
      <c r="C51" s="185" t="s">
        <v>14</v>
      </c>
      <c r="D51" s="249" t="s">
        <v>311</v>
      </c>
      <c r="E51" s="184" t="s">
        <v>216</v>
      </c>
      <c r="F51" s="162">
        <v>4.7</v>
      </c>
      <c r="G51" s="163"/>
      <c r="H51" s="57">
        <f t="shared" ref="H51:H53" si="7">(G51*0.2223)+G51</f>
        <v>0</v>
      </c>
      <c r="I51" s="162">
        <f>ROUND(H51*F51,2)</f>
        <v>0</v>
      </c>
    </row>
    <row r="52" spans="1:1024" s="51" customFormat="1" ht="44.25" customHeight="1" outlineLevel="1">
      <c r="A52" s="150" t="s">
        <v>338</v>
      </c>
      <c r="B52" s="184" t="s">
        <v>108</v>
      </c>
      <c r="C52" s="184" t="s">
        <v>14</v>
      </c>
      <c r="D52" s="160" t="s">
        <v>245</v>
      </c>
      <c r="E52" s="184" t="s">
        <v>210</v>
      </c>
      <c r="F52" s="162">
        <v>43.47</v>
      </c>
      <c r="G52" s="163"/>
      <c r="H52" s="57">
        <f t="shared" si="7"/>
        <v>0</v>
      </c>
      <c r="I52" s="247">
        <f>ROUND(H52*F52,2)</f>
        <v>0</v>
      </c>
    </row>
    <row r="53" spans="1:1024" s="51" customFormat="1" ht="44.25" customHeight="1" outlineLevel="1">
      <c r="A53" s="150" t="s">
        <v>361</v>
      </c>
      <c r="B53" s="184" t="s">
        <v>63</v>
      </c>
      <c r="C53" s="184" t="s">
        <v>14</v>
      </c>
      <c r="D53" s="160" t="s">
        <v>247</v>
      </c>
      <c r="E53" s="184" t="s">
        <v>210</v>
      </c>
      <c r="F53" s="162">
        <v>226.28</v>
      </c>
      <c r="G53" s="163"/>
      <c r="H53" s="57">
        <f t="shared" si="7"/>
        <v>0</v>
      </c>
      <c r="I53" s="247">
        <f>ROUND(H53*F53,2)</f>
        <v>0</v>
      </c>
    </row>
    <row r="54" spans="1:1024" outlineLevel="1">
      <c r="A54" s="307" t="s">
        <v>221</v>
      </c>
      <c r="B54" s="308"/>
      <c r="C54" s="308"/>
      <c r="D54" s="308"/>
      <c r="E54" s="308"/>
      <c r="F54" s="308"/>
      <c r="G54" s="309"/>
      <c r="H54" s="204"/>
      <c r="I54" s="16">
        <f>SUM(I51:I53)</f>
        <v>0</v>
      </c>
    </row>
    <row r="55" spans="1:1024" ht="14.25" customHeight="1">
      <c r="A55" s="10">
        <v>6</v>
      </c>
      <c r="B55" s="10"/>
      <c r="C55" s="10"/>
      <c r="D55" s="128" t="s">
        <v>44</v>
      </c>
      <c r="E55" s="11"/>
      <c r="F55" s="13"/>
      <c r="G55" s="92"/>
      <c r="H55" s="202"/>
      <c r="I55" s="14">
        <f>I73</f>
        <v>0</v>
      </c>
    </row>
    <row r="56" spans="1:1024" outlineLevel="1">
      <c r="A56" s="20" t="s">
        <v>45</v>
      </c>
      <c r="B56" s="20"/>
      <c r="C56" s="20"/>
      <c r="D56" s="15" t="s">
        <v>320</v>
      </c>
      <c r="E56" s="15"/>
      <c r="F56" s="22"/>
      <c r="G56" s="18"/>
      <c r="H56" s="18"/>
      <c r="I56" s="19"/>
    </row>
    <row r="57" spans="1:1024" ht="25.5" outlineLevel="1">
      <c r="A57" s="150" t="s">
        <v>46</v>
      </c>
      <c r="B57" s="248" t="s">
        <v>314</v>
      </c>
      <c r="C57" s="150" t="s">
        <v>14</v>
      </c>
      <c r="D57" s="249" t="s">
        <v>315</v>
      </c>
      <c r="E57" s="161" t="s">
        <v>210</v>
      </c>
      <c r="F57" s="162">
        <v>32.340000000000003</v>
      </c>
      <c r="G57" s="250"/>
      <c r="H57" s="57">
        <f t="shared" ref="H57:H72" si="8">(G57*0.2223)+G57</f>
        <v>0</v>
      </c>
      <c r="I57" s="162">
        <f>ROUND(H57*F57,2)</f>
        <v>0</v>
      </c>
    </row>
    <row r="58" spans="1:1024" s="51" customFormat="1" ht="38.25" outlineLevel="1">
      <c r="A58" s="150" t="s">
        <v>47</v>
      </c>
      <c r="B58" s="184" t="s">
        <v>263</v>
      </c>
      <c r="C58" s="184" t="s">
        <v>14</v>
      </c>
      <c r="D58" s="160" t="s">
        <v>482</v>
      </c>
      <c r="E58" s="161" t="s">
        <v>116</v>
      </c>
      <c r="F58" s="162">
        <v>15</v>
      </c>
      <c r="G58" s="251"/>
      <c r="H58" s="57">
        <f t="shared" si="8"/>
        <v>0</v>
      </c>
      <c r="I58" s="162">
        <f t="shared" ref="I58:I61" si="9">ROUND(H58*F58,2)</f>
        <v>0</v>
      </c>
    </row>
    <row r="59" spans="1:1024" s="51" customFormat="1" ht="25.5" outlineLevel="1">
      <c r="A59" s="150" t="s">
        <v>222</v>
      </c>
      <c r="B59" s="184" t="s">
        <v>483</v>
      </c>
      <c r="C59" s="184" t="s">
        <v>14</v>
      </c>
      <c r="D59" s="160" t="s">
        <v>484</v>
      </c>
      <c r="E59" s="161" t="s">
        <v>116</v>
      </c>
      <c r="F59" s="162">
        <v>4</v>
      </c>
      <c r="G59" s="251"/>
      <c r="H59" s="57">
        <f t="shared" si="8"/>
        <v>0</v>
      </c>
      <c r="I59" s="162">
        <f t="shared" si="9"/>
        <v>0</v>
      </c>
    </row>
    <row r="60" spans="1:1024" s="51" customFormat="1" ht="25.5" outlineLevel="1">
      <c r="A60" s="150" t="s">
        <v>339</v>
      </c>
      <c r="B60" s="184" t="s">
        <v>485</v>
      </c>
      <c r="C60" s="184" t="s">
        <v>14</v>
      </c>
      <c r="D60" s="160" t="s">
        <v>486</v>
      </c>
      <c r="E60" s="161" t="s">
        <v>116</v>
      </c>
      <c r="F60" s="162">
        <v>3</v>
      </c>
      <c r="G60" s="250"/>
      <c r="H60" s="57">
        <f t="shared" si="8"/>
        <v>0</v>
      </c>
      <c r="I60" s="162">
        <f t="shared" si="9"/>
        <v>0</v>
      </c>
    </row>
    <row r="61" spans="1:1024" s="51" customFormat="1" ht="38.25" outlineLevel="1">
      <c r="A61" s="150" t="s">
        <v>487</v>
      </c>
      <c r="B61" s="184" t="s">
        <v>488</v>
      </c>
      <c r="C61" s="184" t="s">
        <v>489</v>
      </c>
      <c r="D61" s="160" t="s">
        <v>490</v>
      </c>
      <c r="E61" s="161" t="s">
        <v>210</v>
      </c>
      <c r="F61" s="162">
        <v>6.72</v>
      </c>
      <c r="G61" s="163"/>
      <c r="H61" s="57">
        <f t="shared" si="8"/>
        <v>0</v>
      </c>
      <c r="I61" s="162">
        <f t="shared" si="9"/>
        <v>0</v>
      </c>
    </row>
    <row r="62" spans="1:1024" s="53" customFormat="1" ht="18.75" customHeight="1" outlineLevel="1">
      <c r="A62" s="72" t="s">
        <v>49</v>
      </c>
      <c r="B62" s="72"/>
      <c r="C62" s="72"/>
      <c r="D62" s="71" t="s">
        <v>500</v>
      </c>
      <c r="E62" s="71"/>
      <c r="F62" s="56"/>
      <c r="G62" s="56"/>
      <c r="H62" s="56"/>
      <c r="I62" s="58"/>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c r="QF62" s="52"/>
      <c r="QG62" s="52"/>
      <c r="QH62" s="52"/>
      <c r="QI62" s="52"/>
      <c r="QJ62" s="52"/>
      <c r="QK62" s="52"/>
      <c r="QL62" s="52"/>
      <c r="QM62" s="52"/>
      <c r="QN62" s="52"/>
      <c r="QO62" s="52"/>
      <c r="QP62" s="52"/>
      <c r="QQ62" s="52"/>
      <c r="QR62" s="52"/>
      <c r="QS62" s="52"/>
      <c r="QT62" s="52"/>
      <c r="QU62" s="52"/>
      <c r="QV62" s="52"/>
      <c r="QW62" s="52"/>
      <c r="QX62" s="52"/>
      <c r="QY62" s="52"/>
      <c r="QZ62" s="52"/>
      <c r="RA62" s="52"/>
      <c r="RB62" s="52"/>
      <c r="RC62" s="52"/>
      <c r="RD62" s="52"/>
      <c r="RE62" s="52"/>
      <c r="RF62" s="52"/>
      <c r="RG62" s="52"/>
      <c r="RH62" s="52"/>
      <c r="RI62" s="52"/>
      <c r="RJ62" s="52"/>
      <c r="RK62" s="52"/>
      <c r="RL62" s="52"/>
      <c r="RM62" s="52"/>
      <c r="RN62" s="52"/>
      <c r="RO62" s="52"/>
      <c r="RP62" s="52"/>
      <c r="RQ62" s="52"/>
      <c r="RR62" s="52"/>
      <c r="RS62" s="52"/>
      <c r="RT62" s="52"/>
      <c r="RU62" s="52"/>
      <c r="RV62" s="52"/>
      <c r="RW62" s="52"/>
      <c r="RX62" s="52"/>
      <c r="RY62" s="52"/>
      <c r="RZ62" s="52"/>
      <c r="SA62" s="52"/>
      <c r="SB62" s="52"/>
      <c r="SC62" s="52"/>
      <c r="SD62" s="52"/>
      <c r="SE62" s="52"/>
      <c r="SF62" s="52"/>
      <c r="SG62" s="52"/>
      <c r="SH62" s="52"/>
      <c r="SI62" s="52"/>
      <c r="SJ62" s="52"/>
      <c r="SK62" s="52"/>
      <c r="SL62" s="52"/>
      <c r="SM62" s="52"/>
      <c r="SN62" s="52"/>
      <c r="SO62" s="52"/>
      <c r="SP62" s="52"/>
      <c r="SQ62" s="52"/>
      <c r="SR62" s="52"/>
      <c r="SS62" s="52"/>
      <c r="ST62" s="52"/>
      <c r="SU62" s="52"/>
      <c r="SV62" s="52"/>
      <c r="SW62" s="52"/>
      <c r="SX62" s="52"/>
      <c r="SY62" s="52"/>
      <c r="SZ62" s="52"/>
      <c r="TA62" s="52"/>
      <c r="TB62" s="52"/>
      <c r="TC62" s="52"/>
      <c r="TD62" s="52"/>
      <c r="TE62" s="52"/>
      <c r="TF62" s="52"/>
      <c r="TG62" s="52"/>
      <c r="TH62" s="52"/>
      <c r="TI62" s="52"/>
      <c r="TJ62" s="52"/>
      <c r="TK62" s="52"/>
      <c r="TL62" s="52"/>
      <c r="TM62" s="52"/>
      <c r="TN62" s="52"/>
      <c r="TO62" s="52"/>
      <c r="TP62" s="52"/>
      <c r="TQ62" s="52"/>
      <c r="TR62" s="52"/>
      <c r="TS62" s="52"/>
      <c r="TT62" s="52"/>
      <c r="TU62" s="52"/>
      <c r="TV62" s="52"/>
      <c r="TW62" s="52"/>
      <c r="TX62" s="52"/>
      <c r="TY62" s="52"/>
      <c r="TZ62" s="52"/>
      <c r="UA62" s="52"/>
      <c r="UB62" s="52"/>
      <c r="UC62" s="52"/>
      <c r="UD62" s="52"/>
      <c r="UE62" s="52"/>
      <c r="UF62" s="52"/>
      <c r="UG62" s="52"/>
      <c r="UH62" s="52"/>
      <c r="UI62" s="52"/>
      <c r="UJ62" s="52"/>
      <c r="UK62" s="52"/>
      <c r="UL62" s="52"/>
      <c r="UM62" s="52"/>
      <c r="UN62" s="52"/>
      <c r="UO62" s="52"/>
      <c r="UP62" s="52"/>
      <c r="UQ62" s="52"/>
      <c r="UR62" s="52"/>
      <c r="US62" s="52"/>
      <c r="UT62" s="52"/>
      <c r="UU62" s="52"/>
      <c r="UV62" s="52"/>
      <c r="UW62" s="52"/>
      <c r="UX62" s="52"/>
      <c r="UY62" s="52"/>
      <c r="UZ62" s="52"/>
      <c r="VA62" s="52"/>
      <c r="VB62" s="52"/>
      <c r="VC62" s="52"/>
      <c r="VD62" s="52"/>
      <c r="VE62" s="52"/>
      <c r="VF62" s="52"/>
      <c r="VG62" s="52"/>
      <c r="VH62" s="52"/>
      <c r="VI62" s="52"/>
      <c r="VJ62" s="52"/>
      <c r="VK62" s="52"/>
      <c r="VL62" s="52"/>
      <c r="VM62" s="52"/>
      <c r="VN62" s="52"/>
      <c r="VO62" s="52"/>
      <c r="VP62" s="52"/>
      <c r="VQ62" s="52"/>
      <c r="VR62" s="52"/>
      <c r="VS62" s="52"/>
      <c r="VT62" s="52"/>
      <c r="VU62" s="52"/>
      <c r="VV62" s="52"/>
      <c r="VW62" s="52"/>
      <c r="VX62" s="52"/>
      <c r="VY62" s="52"/>
      <c r="VZ62" s="52"/>
      <c r="WA62" s="52"/>
      <c r="WB62" s="52"/>
      <c r="WC62" s="52"/>
      <c r="WD62" s="52"/>
      <c r="WE62" s="52"/>
      <c r="WF62" s="52"/>
      <c r="WG62" s="52"/>
      <c r="WH62" s="52"/>
      <c r="WI62" s="52"/>
      <c r="WJ62" s="52"/>
      <c r="WK62" s="52"/>
      <c r="WL62" s="52"/>
      <c r="WM62" s="52"/>
      <c r="WN62" s="52"/>
      <c r="WO62" s="52"/>
      <c r="WP62" s="52"/>
      <c r="WQ62" s="52"/>
      <c r="WR62" s="52"/>
      <c r="WS62" s="52"/>
      <c r="WT62" s="52"/>
      <c r="WU62" s="52"/>
      <c r="WV62" s="52"/>
      <c r="WW62" s="52"/>
      <c r="WX62" s="52"/>
      <c r="WY62" s="52"/>
      <c r="WZ62" s="52"/>
      <c r="XA62" s="52"/>
      <c r="XB62" s="52"/>
      <c r="XC62" s="52"/>
      <c r="XD62" s="52"/>
      <c r="XE62" s="52"/>
      <c r="XF62" s="52"/>
      <c r="XG62" s="52"/>
      <c r="XH62" s="52"/>
      <c r="XI62" s="52"/>
      <c r="XJ62" s="52"/>
      <c r="XK62" s="52"/>
      <c r="XL62" s="52"/>
      <c r="XM62" s="52"/>
      <c r="XN62" s="52"/>
      <c r="XO62" s="52"/>
      <c r="XP62" s="52"/>
      <c r="XQ62" s="52"/>
      <c r="XR62" s="52"/>
      <c r="XS62" s="52"/>
      <c r="XT62" s="52"/>
      <c r="XU62" s="52"/>
      <c r="XV62" s="52"/>
      <c r="XW62" s="52"/>
      <c r="XX62" s="52"/>
      <c r="XY62" s="52"/>
      <c r="XZ62" s="52"/>
      <c r="YA62" s="52"/>
      <c r="YB62" s="52"/>
      <c r="YC62" s="52"/>
      <c r="YD62" s="52"/>
      <c r="YE62" s="52"/>
      <c r="YF62" s="52"/>
      <c r="YG62" s="52"/>
      <c r="YH62" s="52"/>
      <c r="YI62" s="52"/>
      <c r="YJ62" s="52"/>
      <c r="YK62" s="52"/>
      <c r="YL62" s="52"/>
      <c r="YM62" s="52"/>
      <c r="YN62" s="52"/>
      <c r="YO62" s="52"/>
      <c r="YP62" s="52"/>
      <c r="YQ62" s="52"/>
      <c r="YR62" s="52"/>
      <c r="YS62" s="52"/>
      <c r="YT62" s="52"/>
      <c r="YU62" s="52"/>
      <c r="YV62" s="52"/>
      <c r="YW62" s="52"/>
      <c r="YX62" s="52"/>
      <c r="YY62" s="52"/>
      <c r="YZ62" s="52"/>
      <c r="ZA62" s="52"/>
      <c r="ZB62" s="52"/>
      <c r="ZC62" s="52"/>
      <c r="ZD62" s="52"/>
      <c r="ZE62" s="52"/>
      <c r="ZF62" s="52"/>
      <c r="ZG62" s="52"/>
      <c r="ZH62" s="52"/>
      <c r="ZI62" s="52"/>
      <c r="ZJ62" s="52"/>
      <c r="ZK62" s="52"/>
      <c r="ZL62" s="52"/>
      <c r="ZM62" s="52"/>
      <c r="ZN62" s="52"/>
      <c r="ZO62" s="52"/>
      <c r="ZP62" s="52"/>
      <c r="ZQ62" s="52"/>
      <c r="ZR62" s="52"/>
      <c r="ZS62" s="52"/>
      <c r="ZT62" s="52"/>
      <c r="ZU62" s="52"/>
      <c r="ZV62" s="52"/>
      <c r="ZW62" s="52"/>
      <c r="ZX62" s="52"/>
      <c r="ZY62" s="52"/>
      <c r="ZZ62" s="52"/>
      <c r="AAA62" s="52"/>
      <c r="AAB62" s="52"/>
      <c r="AAC62" s="52"/>
      <c r="AAD62" s="52"/>
      <c r="AAE62" s="52"/>
      <c r="AAF62" s="52"/>
      <c r="AAG62" s="52"/>
      <c r="AAH62" s="52"/>
      <c r="AAI62" s="52"/>
      <c r="AAJ62" s="52"/>
      <c r="AAK62" s="52"/>
      <c r="AAL62" s="52"/>
      <c r="AAM62" s="52"/>
      <c r="AAN62" s="52"/>
      <c r="AAO62" s="52"/>
      <c r="AAP62" s="52"/>
      <c r="AAQ62" s="52"/>
      <c r="AAR62" s="52"/>
      <c r="AAS62" s="52"/>
      <c r="AAT62" s="52"/>
      <c r="AAU62" s="52"/>
      <c r="AAV62" s="52"/>
      <c r="AAW62" s="52"/>
      <c r="AAX62" s="52"/>
      <c r="AAY62" s="52"/>
      <c r="AAZ62" s="52"/>
      <c r="ABA62" s="52"/>
      <c r="ABB62" s="52"/>
      <c r="ABC62" s="52"/>
      <c r="ABD62" s="52"/>
      <c r="ABE62" s="52"/>
      <c r="ABF62" s="52"/>
      <c r="ABG62" s="52"/>
      <c r="ABH62" s="52"/>
      <c r="ABI62" s="52"/>
      <c r="ABJ62" s="52"/>
      <c r="ABK62" s="52"/>
      <c r="ABL62" s="52"/>
      <c r="ABM62" s="52"/>
      <c r="ABN62" s="52"/>
      <c r="ABO62" s="52"/>
      <c r="ABP62" s="52"/>
      <c r="ABQ62" s="52"/>
      <c r="ABR62" s="52"/>
      <c r="ABS62" s="52"/>
      <c r="ABT62" s="52"/>
      <c r="ABU62" s="52"/>
      <c r="ABV62" s="52"/>
      <c r="ABW62" s="52"/>
      <c r="ABX62" s="52"/>
      <c r="ABY62" s="52"/>
      <c r="ABZ62" s="52"/>
      <c r="ACA62" s="52"/>
      <c r="ACB62" s="52"/>
      <c r="ACC62" s="52"/>
      <c r="ACD62" s="52"/>
      <c r="ACE62" s="52"/>
      <c r="ACF62" s="52"/>
      <c r="ACG62" s="52"/>
      <c r="ACH62" s="52"/>
      <c r="ACI62" s="52"/>
      <c r="ACJ62" s="52"/>
      <c r="ACK62" s="52"/>
      <c r="ACL62" s="52"/>
      <c r="ACM62" s="52"/>
      <c r="ACN62" s="52"/>
      <c r="ACO62" s="52"/>
      <c r="ACP62" s="52"/>
      <c r="ACQ62" s="52"/>
      <c r="ACR62" s="52"/>
      <c r="ACS62" s="52"/>
      <c r="ACT62" s="52"/>
      <c r="ACU62" s="52"/>
      <c r="ACV62" s="52"/>
      <c r="ACW62" s="52"/>
      <c r="ACX62" s="52"/>
      <c r="ACY62" s="52"/>
      <c r="ACZ62" s="52"/>
      <c r="ADA62" s="52"/>
      <c r="ADB62" s="52"/>
      <c r="ADC62" s="52"/>
      <c r="ADD62" s="52"/>
      <c r="ADE62" s="52"/>
      <c r="ADF62" s="52"/>
      <c r="ADG62" s="52"/>
      <c r="ADH62" s="52"/>
      <c r="ADI62" s="52"/>
      <c r="ADJ62" s="52"/>
      <c r="ADK62" s="52"/>
      <c r="ADL62" s="52"/>
      <c r="ADM62" s="52"/>
      <c r="ADN62" s="52"/>
      <c r="ADO62" s="52"/>
      <c r="ADP62" s="52"/>
      <c r="ADQ62" s="52"/>
      <c r="ADR62" s="52"/>
      <c r="ADS62" s="52"/>
      <c r="ADT62" s="52"/>
      <c r="ADU62" s="52"/>
      <c r="ADV62" s="52"/>
      <c r="ADW62" s="52"/>
      <c r="ADX62" s="52"/>
      <c r="ADY62" s="52"/>
      <c r="ADZ62" s="52"/>
      <c r="AEA62" s="52"/>
      <c r="AEB62" s="52"/>
      <c r="AEC62" s="52"/>
      <c r="AED62" s="52"/>
      <c r="AEE62" s="52"/>
      <c r="AEF62" s="52"/>
      <c r="AEG62" s="52"/>
      <c r="AEH62" s="52"/>
      <c r="AEI62" s="52"/>
      <c r="AEJ62" s="52"/>
      <c r="AEK62" s="52"/>
      <c r="AEL62" s="52"/>
      <c r="AEM62" s="52"/>
      <c r="AEN62" s="52"/>
      <c r="AEO62" s="52"/>
      <c r="AEP62" s="52"/>
      <c r="AEQ62" s="52"/>
      <c r="AER62" s="52"/>
      <c r="AES62" s="52"/>
      <c r="AET62" s="52"/>
      <c r="AEU62" s="52"/>
      <c r="AEV62" s="52"/>
      <c r="AEW62" s="52"/>
      <c r="AEX62" s="52"/>
      <c r="AEY62" s="52"/>
      <c r="AEZ62" s="52"/>
      <c r="AFA62" s="52"/>
      <c r="AFB62" s="52"/>
      <c r="AFC62" s="52"/>
      <c r="AFD62" s="52"/>
      <c r="AFE62" s="52"/>
      <c r="AFF62" s="52"/>
      <c r="AFG62" s="52"/>
      <c r="AFH62" s="52"/>
      <c r="AFI62" s="52"/>
      <c r="AFJ62" s="52"/>
      <c r="AFK62" s="52"/>
      <c r="AFL62" s="52"/>
      <c r="AFM62" s="52"/>
      <c r="AFN62" s="52"/>
      <c r="AFO62" s="52"/>
      <c r="AFP62" s="52"/>
      <c r="AFQ62" s="52"/>
      <c r="AFR62" s="52"/>
      <c r="AFS62" s="52"/>
      <c r="AFT62" s="52"/>
      <c r="AFU62" s="52"/>
      <c r="AFV62" s="52"/>
      <c r="AFW62" s="52"/>
      <c r="AFX62" s="52"/>
      <c r="AFY62" s="52"/>
      <c r="AFZ62" s="52"/>
      <c r="AGA62" s="52"/>
      <c r="AGB62" s="52"/>
      <c r="AGC62" s="52"/>
      <c r="AGD62" s="52"/>
      <c r="AGE62" s="52"/>
      <c r="AGF62" s="52"/>
      <c r="AGG62" s="52"/>
      <c r="AGH62" s="52"/>
      <c r="AGI62" s="52"/>
      <c r="AGJ62" s="52"/>
      <c r="AGK62" s="52"/>
      <c r="AGL62" s="52"/>
      <c r="AGM62" s="52"/>
      <c r="AGN62" s="52"/>
      <c r="AGO62" s="52"/>
      <c r="AGP62" s="52"/>
      <c r="AGQ62" s="52"/>
      <c r="AGR62" s="52"/>
      <c r="AGS62" s="52"/>
      <c r="AGT62" s="52"/>
      <c r="AGU62" s="52"/>
      <c r="AGV62" s="52"/>
      <c r="AGW62" s="52"/>
      <c r="AGX62" s="52"/>
      <c r="AGY62" s="52"/>
      <c r="AGZ62" s="52"/>
      <c r="AHA62" s="52"/>
      <c r="AHB62" s="52"/>
      <c r="AHC62" s="52"/>
      <c r="AHD62" s="52"/>
      <c r="AHE62" s="52"/>
      <c r="AHF62" s="52"/>
      <c r="AHG62" s="52"/>
      <c r="AHH62" s="52"/>
      <c r="AHI62" s="52"/>
      <c r="AHJ62" s="52"/>
      <c r="AHK62" s="52"/>
      <c r="AHL62" s="52"/>
      <c r="AHM62" s="52"/>
      <c r="AHN62" s="52"/>
      <c r="AHO62" s="52"/>
      <c r="AHP62" s="52"/>
      <c r="AHQ62" s="52"/>
      <c r="AHR62" s="52"/>
      <c r="AHS62" s="52"/>
      <c r="AHT62" s="52"/>
      <c r="AHU62" s="52"/>
      <c r="AHV62" s="52"/>
      <c r="AHW62" s="52"/>
      <c r="AHX62" s="52"/>
      <c r="AHY62" s="52"/>
      <c r="AHZ62" s="52"/>
      <c r="AIA62" s="52"/>
      <c r="AIB62" s="52"/>
      <c r="AIC62" s="52"/>
      <c r="AID62" s="52"/>
      <c r="AIE62" s="52"/>
      <c r="AIF62" s="52"/>
      <c r="AIG62" s="52"/>
      <c r="AIH62" s="52"/>
      <c r="AII62" s="52"/>
      <c r="AIJ62" s="52"/>
      <c r="AIK62" s="52"/>
      <c r="AIL62" s="52"/>
      <c r="AIM62" s="52"/>
      <c r="AIN62" s="52"/>
      <c r="AIO62" s="52"/>
      <c r="AIP62" s="52"/>
      <c r="AIQ62" s="52"/>
      <c r="AIR62" s="52"/>
      <c r="AIS62" s="52"/>
      <c r="AIT62" s="52"/>
      <c r="AIU62" s="52"/>
      <c r="AIV62" s="52"/>
      <c r="AIW62" s="52"/>
      <c r="AIX62" s="52"/>
      <c r="AIY62" s="52"/>
      <c r="AIZ62" s="52"/>
      <c r="AJA62" s="52"/>
      <c r="AJB62" s="52"/>
      <c r="AJC62" s="52"/>
      <c r="AJD62" s="52"/>
      <c r="AJE62" s="52"/>
      <c r="AJF62" s="52"/>
      <c r="AJG62" s="52"/>
      <c r="AJH62" s="52"/>
      <c r="AJI62" s="52"/>
      <c r="AJJ62" s="52"/>
      <c r="AJK62" s="52"/>
      <c r="AJL62" s="52"/>
      <c r="AJM62" s="52"/>
      <c r="AJN62" s="52"/>
      <c r="AJO62" s="52"/>
      <c r="AJP62" s="52"/>
      <c r="AJQ62" s="52"/>
      <c r="AJR62" s="52"/>
      <c r="AJS62" s="52"/>
      <c r="AJT62" s="52"/>
      <c r="AJU62" s="52"/>
      <c r="AJV62" s="52"/>
      <c r="AJW62" s="52"/>
      <c r="AJX62" s="52"/>
      <c r="AJY62" s="52"/>
      <c r="AJZ62" s="52"/>
      <c r="AKA62" s="52"/>
      <c r="AKB62" s="52"/>
      <c r="AKC62" s="52"/>
      <c r="AKD62" s="52"/>
      <c r="AKE62" s="52"/>
      <c r="AKF62" s="52"/>
      <c r="AKG62" s="52"/>
      <c r="AKH62" s="52"/>
      <c r="AKI62" s="52"/>
      <c r="AKJ62" s="52"/>
      <c r="AKK62" s="52"/>
      <c r="AKL62" s="52"/>
      <c r="AKM62" s="52"/>
      <c r="AKN62" s="52"/>
      <c r="AKO62" s="52"/>
      <c r="AKP62" s="52"/>
      <c r="AKQ62" s="52"/>
      <c r="AKR62" s="52"/>
      <c r="AKS62" s="52"/>
      <c r="AKT62" s="52"/>
      <c r="AKU62" s="52"/>
      <c r="AKV62" s="52"/>
      <c r="AKW62" s="52"/>
      <c r="AKX62" s="52"/>
      <c r="AKY62" s="52"/>
      <c r="AKZ62" s="52"/>
      <c r="ALA62" s="52"/>
      <c r="ALB62" s="52"/>
      <c r="ALC62" s="52"/>
      <c r="ALD62" s="52"/>
      <c r="ALE62" s="52"/>
      <c r="ALF62" s="52"/>
      <c r="ALG62" s="52"/>
      <c r="ALH62" s="52"/>
      <c r="ALI62" s="52"/>
      <c r="ALJ62" s="52"/>
      <c r="ALK62" s="52"/>
      <c r="ALL62" s="52"/>
      <c r="ALM62" s="52"/>
      <c r="ALN62" s="52"/>
      <c r="ALO62" s="52"/>
      <c r="ALP62" s="52"/>
      <c r="ALQ62" s="52"/>
      <c r="ALR62" s="52"/>
      <c r="ALS62" s="52"/>
      <c r="ALT62" s="52"/>
      <c r="ALU62" s="52"/>
      <c r="ALV62" s="52"/>
      <c r="ALW62" s="52"/>
      <c r="ALX62" s="52"/>
      <c r="ALY62" s="52"/>
      <c r="ALZ62" s="52"/>
      <c r="AMA62" s="52"/>
      <c r="AMB62" s="52"/>
      <c r="AMC62" s="52"/>
      <c r="AMD62" s="52"/>
      <c r="AME62" s="52"/>
      <c r="AMF62" s="52"/>
      <c r="AMG62" s="52"/>
      <c r="AMH62" s="52"/>
      <c r="AMI62" s="52"/>
      <c r="AMJ62" s="52"/>
    </row>
    <row r="63" spans="1:1024" s="51" customFormat="1" ht="52.5" customHeight="1" outlineLevel="1">
      <c r="A63" s="184" t="s">
        <v>135</v>
      </c>
      <c r="B63" s="184" t="s">
        <v>708</v>
      </c>
      <c r="C63" s="184" t="s">
        <v>14</v>
      </c>
      <c r="D63" s="252" t="s">
        <v>709</v>
      </c>
      <c r="E63" s="184" t="s">
        <v>210</v>
      </c>
      <c r="F63" s="162">
        <v>64.2</v>
      </c>
      <c r="G63" s="163"/>
      <c r="H63" s="57">
        <f t="shared" si="8"/>
        <v>0</v>
      </c>
      <c r="I63" s="247">
        <f>ROUND(H63*F63,2)</f>
        <v>0</v>
      </c>
    </row>
    <row r="64" spans="1:1024" s="51" customFormat="1" ht="24.75" customHeight="1" outlineLevel="1">
      <c r="A64" s="184" t="s">
        <v>687</v>
      </c>
      <c r="B64" s="184">
        <v>8970</v>
      </c>
      <c r="C64" s="184" t="s">
        <v>48</v>
      </c>
      <c r="D64" s="252" t="s">
        <v>165</v>
      </c>
      <c r="E64" s="184" t="s">
        <v>210</v>
      </c>
      <c r="F64" s="162">
        <v>3</v>
      </c>
      <c r="G64" s="163"/>
      <c r="H64" s="57">
        <f t="shared" si="8"/>
        <v>0</v>
      </c>
      <c r="I64" s="247">
        <f>ROUND(H64*F64,2)</f>
        <v>0</v>
      </c>
    </row>
    <row r="65" spans="1:1024" s="53" customFormat="1" ht="20.25" customHeight="1" outlineLevel="1">
      <c r="A65" s="72" t="s">
        <v>688</v>
      </c>
      <c r="B65" s="73"/>
      <c r="C65" s="73"/>
      <c r="D65" s="71" t="s">
        <v>52</v>
      </c>
      <c r="E65" s="60"/>
      <c r="F65" s="56"/>
      <c r="G65" s="56"/>
      <c r="H65" s="56"/>
      <c r="I65" s="58"/>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c r="IT65" s="52"/>
      <c r="IU65" s="52"/>
      <c r="IV65" s="52"/>
      <c r="IW65" s="52"/>
      <c r="IX65" s="52"/>
      <c r="IY65" s="52"/>
      <c r="IZ65" s="52"/>
      <c r="JA65" s="52"/>
      <c r="JB65" s="52"/>
      <c r="JC65" s="52"/>
      <c r="JD65" s="52"/>
      <c r="JE65" s="52"/>
      <c r="JF65" s="52"/>
      <c r="JG65" s="52"/>
      <c r="JH65" s="52"/>
      <c r="JI65" s="52"/>
      <c r="JJ65" s="52"/>
      <c r="JK65" s="52"/>
      <c r="JL65" s="52"/>
      <c r="JM65" s="52"/>
      <c r="JN65" s="52"/>
      <c r="JO65" s="52"/>
      <c r="JP65" s="52"/>
      <c r="JQ65" s="52"/>
      <c r="JR65" s="52"/>
      <c r="JS65" s="52"/>
      <c r="JT65" s="52"/>
      <c r="JU65" s="52"/>
      <c r="JV65" s="52"/>
      <c r="JW65" s="52"/>
      <c r="JX65" s="52"/>
      <c r="JY65" s="52"/>
      <c r="JZ65" s="52"/>
      <c r="KA65" s="52"/>
      <c r="KB65" s="52"/>
      <c r="KC65" s="52"/>
      <c r="KD65" s="52"/>
      <c r="KE65" s="52"/>
      <c r="KF65" s="52"/>
      <c r="KG65" s="52"/>
      <c r="KH65" s="52"/>
      <c r="KI65" s="52"/>
      <c r="KJ65" s="52"/>
      <c r="KK65" s="52"/>
      <c r="KL65" s="52"/>
      <c r="KM65" s="52"/>
      <c r="KN65" s="52"/>
      <c r="KO65" s="52"/>
      <c r="KP65" s="52"/>
      <c r="KQ65" s="52"/>
      <c r="KR65" s="52"/>
      <c r="KS65" s="52"/>
      <c r="KT65" s="52"/>
      <c r="KU65" s="52"/>
      <c r="KV65" s="52"/>
      <c r="KW65" s="52"/>
      <c r="KX65" s="52"/>
      <c r="KY65" s="52"/>
      <c r="KZ65" s="52"/>
      <c r="LA65" s="52"/>
      <c r="LB65" s="52"/>
      <c r="LC65" s="52"/>
      <c r="LD65" s="52"/>
      <c r="LE65" s="52"/>
      <c r="LF65" s="52"/>
      <c r="LG65" s="52"/>
      <c r="LH65" s="52"/>
      <c r="LI65" s="52"/>
      <c r="LJ65" s="52"/>
      <c r="LK65" s="52"/>
      <c r="LL65" s="52"/>
      <c r="LM65" s="52"/>
      <c r="LN65" s="52"/>
      <c r="LO65" s="52"/>
      <c r="LP65" s="52"/>
      <c r="LQ65" s="52"/>
      <c r="LR65" s="52"/>
      <c r="LS65" s="52"/>
      <c r="LT65" s="52"/>
      <c r="LU65" s="52"/>
      <c r="LV65" s="52"/>
      <c r="LW65" s="52"/>
      <c r="LX65" s="52"/>
      <c r="LY65" s="52"/>
      <c r="LZ65" s="52"/>
      <c r="MA65" s="52"/>
      <c r="MB65" s="52"/>
      <c r="MC65" s="52"/>
      <c r="MD65" s="52"/>
      <c r="ME65" s="52"/>
      <c r="MF65" s="52"/>
      <c r="MG65" s="52"/>
      <c r="MH65" s="52"/>
      <c r="MI65" s="52"/>
      <c r="MJ65" s="52"/>
      <c r="MK65" s="52"/>
      <c r="ML65" s="52"/>
      <c r="MM65" s="52"/>
      <c r="MN65" s="52"/>
      <c r="MO65" s="52"/>
      <c r="MP65" s="52"/>
      <c r="MQ65" s="52"/>
      <c r="MR65" s="52"/>
      <c r="MS65" s="52"/>
      <c r="MT65" s="52"/>
      <c r="MU65" s="52"/>
      <c r="MV65" s="52"/>
      <c r="MW65" s="52"/>
      <c r="MX65" s="52"/>
      <c r="MY65" s="52"/>
      <c r="MZ65" s="52"/>
      <c r="NA65" s="52"/>
      <c r="NB65" s="52"/>
      <c r="NC65" s="52"/>
      <c r="ND65" s="52"/>
      <c r="NE65" s="52"/>
      <c r="NF65" s="52"/>
      <c r="NG65" s="52"/>
      <c r="NH65" s="52"/>
      <c r="NI65" s="52"/>
      <c r="NJ65" s="52"/>
      <c r="NK65" s="52"/>
      <c r="NL65" s="52"/>
      <c r="NM65" s="52"/>
      <c r="NN65" s="52"/>
      <c r="NO65" s="52"/>
      <c r="NP65" s="52"/>
      <c r="NQ65" s="52"/>
      <c r="NR65" s="52"/>
      <c r="NS65" s="52"/>
      <c r="NT65" s="52"/>
      <c r="NU65" s="52"/>
      <c r="NV65" s="52"/>
      <c r="NW65" s="52"/>
      <c r="NX65" s="52"/>
      <c r="NY65" s="52"/>
      <c r="NZ65" s="52"/>
      <c r="OA65" s="52"/>
      <c r="OB65" s="52"/>
      <c r="OC65" s="52"/>
      <c r="OD65" s="52"/>
      <c r="OE65" s="52"/>
      <c r="OF65" s="52"/>
      <c r="OG65" s="52"/>
      <c r="OH65" s="52"/>
      <c r="OI65" s="52"/>
      <c r="OJ65" s="52"/>
      <c r="OK65" s="52"/>
      <c r="OL65" s="52"/>
      <c r="OM65" s="52"/>
      <c r="ON65" s="52"/>
      <c r="OO65" s="52"/>
      <c r="OP65" s="52"/>
      <c r="OQ65" s="52"/>
      <c r="OR65" s="52"/>
      <c r="OS65" s="52"/>
      <c r="OT65" s="52"/>
      <c r="OU65" s="52"/>
      <c r="OV65" s="52"/>
      <c r="OW65" s="52"/>
      <c r="OX65" s="52"/>
      <c r="OY65" s="52"/>
      <c r="OZ65" s="52"/>
      <c r="PA65" s="52"/>
      <c r="PB65" s="52"/>
      <c r="PC65" s="52"/>
      <c r="PD65" s="52"/>
      <c r="PE65" s="52"/>
      <c r="PF65" s="52"/>
      <c r="PG65" s="52"/>
      <c r="PH65" s="52"/>
      <c r="PI65" s="52"/>
      <c r="PJ65" s="52"/>
      <c r="PK65" s="52"/>
      <c r="PL65" s="52"/>
      <c r="PM65" s="52"/>
      <c r="PN65" s="52"/>
      <c r="PO65" s="52"/>
      <c r="PP65" s="52"/>
      <c r="PQ65" s="52"/>
      <c r="PR65" s="52"/>
      <c r="PS65" s="52"/>
      <c r="PT65" s="52"/>
      <c r="PU65" s="52"/>
      <c r="PV65" s="52"/>
      <c r="PW65" s="52"/>
      <c r="PX65" s="52"/>
      <c r="PY65" s="52"/>
      <c r="PZ65" s="52"/>
      <c r="QA65" s="52"/>
      <c r="QB65" s="52"/>
      <c r="QC65" s="52"/>
      <c r="QD65" s="52"/>
      <c r="QE65" s="52"/>
      <c r="QF65" s="52"/>
      <c r="QG65" s="52"/>
      <c r="QH65" s="52"/>
      <c r="QI65" s="52"/>
      <c r="QJ65" s="52"/>
      <c r="QK65" s="52"/>
      <c r="QL65" s="52"/>
      <c r="QM65" s="52"/>
      <c r="QN65" s="52"/>
      <c r="QO65" s="52"/>
      <c r="QP65" s="52"/>
      <c r="QQ65" s="52"/>
      <c r="QR65" s="52"/>
      <c r="QS65" s="52"/>
      <c r="QT65" s="52"/>
      <c r="QU65" s="52"/>
      <c r="QV65" s="52"/>
      <c r="QW65" s="52"/>
      <c r="QX65" s="52"/>
      <c r="QY65" s="52"/>
      <c r="QZ65" s="52"/>
      <c r="RA65" s="52"/>
      <c r="RB65" s="52"/>
      <c r="RC65" s="52"/>
      <c r="RD65" s="52"/>
      <c r="RE65" s="52"/>
      <c r="RF65" s="52"/>
      <c r="RG65" s="52"/>
      <c r="RH65" s="52"/>
      <c r="RI65" s="52"/>
      <c r="RJ65" s="52"/>
      <c r="RK65" s="52"/>
      <c r="RL65" s="52"/>
      <c r="RM65" s="52"/>
      <c r="RN65" s="52"/>
      <c r="RO65" s="52"/>
      <c r="RP65" s="52"/>
      <c r="RQ65" s="52"/>
      <c r="RR65" s="52"/>
      <c r="RS65" s="52"/>
      <c r="RT65" s="52"/>
      <c r="RU65" s="52"/>
      <c r="RV65" s="52"/>
      <c r="RW65" s="52"/>
      <c r="RX65" s="52"/>
      <c r="RY65" s="52"/>
      <c r="RZ65" s="52"/>
      <c r="SA65" s="52"/>
      <c r="SB65" s="52"/>
      <c r="SC65" s="52"/>
      <c r="SD65" s="52"/>
      <c r="SE65" s="52"/>
      <c r="SF65" s="52"/>
      <c r="SG65" s="52"/>
      <c r="SH65" s="52"/>
      <c r="SI65" s="52"/>
      <c r="SJ65" s="52"/>
      <c r="SK65" s="52"/>
      <c r="SL65" s="52"/>
      <c r="SM65" s="52"/>
      <c r="SN65" s="52"/>
      <c r="SO65" s="52"/>
      <c r="SP65" s="52"/>
      <c r="SQ65" s="52"/>
      <c r="SR65" s="52"/>
      <c r="SS65" s="52"/>
      <c r="ST65" s="52"/>
      <c r="SU65" s="52"/>
      <c r="SV65" s="52"/>
      <c r="SW65" s="52"/>
      <c r="SX65" s="52"/>
      <c r="SY65" s="52"/>
      <c r="SZ65" s="52"/>
      <c r="TA65" s="52"/>
      <c r="TB65" s="52"/>
      <c r="TC65" s="52"/>
      <c r="TD65" s="52"/>
      <c r="TE65" s="52"/>
      <c r="TF65" s="52"/>
      <c r="TG65" s="52"/>
      <c r="TH65" s="52"/>
      <c r="TI65" s="52"/>
      <c r="TJ65" s="52"/>
      <c r="TK65" s="52"/>
      <c r="TL65" s="52"/>
      <c r="TM65" s="52"/>
      <c r="TN65" s="52"/>
      <c r="TO65" s="52"/>
      <c r="TP65" s="52"/>
      <c r="TQ65" s="52"/>
      <c r="TR65" s="52"/>
      <c r="TS65" s="52"/>
      <c r="TT65" s="52"/>
      <c r="TU65" s="52"/>
      <c r="TV65" s="52"/>
      <c r="TW65" s="52"/>
      <c r="TX65" s="52"/>
      <c r="TY65" s="52"/>
      <c r="TZ65" s="52"/>
      <c r="UA65" s="52"/>
      <c r="UB65" s="52"/>
      <c r="UC65" s="52"/>
      <c r="UD65" s="52"/>
      <c r="UE65" s="52"/>
      <c r="UF65" s="52"/>
      <c r="UG65" s="52"/>
      <c r="UH65" s="52"/>
      <c r="UI65" s="52"/>
      <c r="UJ65" s="52"/>
      <c r="UK65" s="52"/>
      <c r="UL65" s="52"/>
      <c r="UM65" s="52"/>
      <c r="UN65" s="52"/>
      <c r="UO65" s="52"/>
      <c r="UP65" s="52"/>
      <c r="UQ65" s="52"/>
      <c r="UR65" s="52"/>
      <c r="US65" s="52"/>
      <c r="UT65" s="52"/>
      <c r="UU65" s="52"/>
      <c r="UV65" s="52"/>
      <c r="UW65" s="52"/>
      <c r="UX65" s="52"/>
      <c r="UY65" s="52"/>
      <c r="UZ65" s="52"/>
      <c r="VA65" s="52"/>
      <c r="VB65" s="52"/>
      <c r="VC65" s="52"/>
      <c r="VD65" s="52"/>
      <c r="VE65" s="52"/>
      <c r="VF65" s="52"/>
      <c r="VG65" s="52"/>
      <c r="VH65" s="52"/>
      <c r="VI65" s="52"/>
      <c r="VJ65" s="52"/>
      <c r="VK65" s="52"/>
      <c r="VL65" s="52"/>
      <c r="VM65" s="52"/>
      <c r="VN65" s="52"/>
      <c r="VO65" s="52"/>
      <c r="VP65" s="52"/>
      <c r="VQ65" s="52"/>
      <c r="VR65" s="52"/>
      <c r="VS65" s="52"/>
      <c r="VT65" s="52"/>
      <c r="VU65" s="52"/>
      <c r="VV65" s="52"/>
      <c r="VW65" s="52"/>
      <c r="VX65" s="52"/>
      <c r="VY65" s="52"/>
      <c r="VZ65" s="52"/>
      <c r="WA65" s="52"/>
      <c r="WB65" s="52"/>
      <c r="WC65" s="52"/>
      <c r="WD65" s="52"/>
      <c r="WE65" s="52"/>
      <c r="WF65" s="52"/>
      <c r="WG65" s="52"/>
      <c r="WH65" s="52"/>
      <c r="WI65" s="52"/>
      <c r="WJ65" s="52"/>
      <c r="WK65" s="52"/>
      <c r="WL65" s="52"/>
      <c r="WM65" s="52"/>
      <c r="WN65" s="52"/>
      <c r="WO65" s="52"/>
      <c r="WP65" s="52"/>
      <c r="WQ65" s="52"/>
      <c r="WR65" s="52"/>
      <c r="WS65" s="52"/>
      <c r="WT65" s="52"/>
      <c r="WU65" s="52"/>
      <c r="WV65" s="52"/>
      <c r="WW65" s="52"/>
      <c r="WX65" s="52"/>
      <c r="WY65" s="52"/>
      <c r="WZ65" s="52"/>
      <c r="XA65" s="52"/>
      <c r="XB65" s="52"/>
      <c r="XC65" s="52"/>
      <c r="XD65" s="52"/>
      <c r="XE65" s="52"/>
      <c r="XF65" s="52"/>
      <c r="XG65" s="52"/>
      <c r="XH65" s="52"/>
      <c r="XI65" s="52"/>
      <c r="XJ65" s="52"/>
      <c r="XK65" s="52"/>
      <c r="XL65" s="52"/>
      <c r="XM65" s="52"/>
      <c r="XN65" s="52"/>
      <c r="XO65" s="52"/>
      <c r="XP65" s="52"/>
      <c r="XQ65" s="52"/>
      <c r="XR65" s="52"/>
      <c r="XS65" s="52"/>
      <c r="XT65" s="52"/>
      <c r="XU65" s="52"/>
      <c r="XV65" s="52"/>
      <c r="XW65" s="52"/>
      <c r="XX65" s="52"/>
      <c r="XY65" s="52"/>
      <c r="XZ65" s="52"/>
      <c r="YA65" s="52"/>
      <c r="YB65" s="52"/>
      <c r="YC65" s="52"/>
      <c r="YD65" s="52"/>
      <c r="YE65" s="52"/>
      <c r="YF65" s="52"/>
      <c r="YG65" s="52"/>
      <c r="YH65" s="52"/>
      <c r="YI65" s="52"/>
      <c r="YJ65" s="52"/>
      <c r="YK65" s="52"/>
      <c r="YL65" s="52"/>
      <c r="YM65" s="52"/>
      <c r="YN65" s="52"/>
      <c r="YO65" s="52"/>
      <c r="YP65" s="52"/>
      <c r="YQ65" s="52"/>
      <c r="YR65" s="52"/>
      <c r="YS65" s="52"/>
      <c r="YT65" s="52"/>
      <c r="YU65" s="52"/>
      <c r="YV65" s="52"/>
      <c r="YW65" s="52"/>
      <c r="YX65" s="52"/>
      <c r="YY65" s="52"/>
      <c r="YZ65" s="52"/>
      <c r="ZA65" s="52"/>
      <c r="ZB65" s="52"/>
      <c r="ZC65" s="52"/>
      <c r="ZD65" s="52"/>
      <c r="ZE65" s="52"/>
      <c r="ZF65" s="52"/>
      <c r="ZG65" s="52"/>
      <c r="ZH65" s="52"/>
      <c r="ZI65" s="52"/>
      <c r="ZJ65" s="52"/>
      <c r="ZK65" s="52"/>
      <c r="ZL65" s="52"/>
      <c r="ZM65" s="52"/>
      <c r="ZN65" s="52"/>
      <c r="ZO65" s="52"/>
      <c r="ZP65" s="52"/>
      <c r="ZQ65" s="52"/>
      <c r="ZR65" s="52"/>
      <c r="ZS65" s="52"/>
      <c r="ZT65" s="52"/>
      <c r="ZU65" s="52"/>
      <c r="ZV65" s="52"/>
      <c r="ZW65" s="52"/>
      <c r="ZX65" s="52"/>
      <c r="ZY65" s="52"/>
      <c r="ZZ65" s="52"/>
      <c r="AAA65" s="52"/>
      <c r="AAB65" s="52"/>
      <c r="AAC65" s="52"/>
      <c r="AAD65" s="52"/>
      <c r="AAE65" s="52"/>
      <c r="AAF65" s="52"/>
      <c r="AAG65" s="52"/>
      <c r="AAH65" s="52"/>
      <c r="AAI65" s="52"/>
      <c r="AAJ65" s="52"/>
      <c r="AAK65" s="52"/>
      <c r="AAL65" s="52"/>
      <c r="AAM65" s="52"/>
      <c r="AAN65" s="52"/>
      <c r="AAO65" s="52"/>
      <c r="AAP65" s="52"/>
      <c r="AAQ65" s="52"/>
      <c r="AAR65" s="52"/>
      <c r="AAS65" s="52"/>
      <c r="AAT65" s="52"/>
      <c r="AAU65" s="52"/>
      <c r="AAV65" s="52"/>
      <c r="AAW65" s="52"/>
      <c r="AAX65" s="52"/>
      <c r="AAY65" s="52"/>
      <c r="AAZ65" s="52"/>
      <c r="ABA65" s="52"/>
      <c r="ABB65" s="52"/>
      <c r="ABC65" s="52"/>
      <c r="ABD65" s="52"/>
      <c r="ABE65" s="52"/>
      <c r="ABF65" s="52"/>
      <c r="ABG65" s="52"/>
      <c r="ABH65" s="52"/>
      <c r="ABI65" s="52"/>
      <c r="ABJ65" s="52"/>
      <c r="ABK65" s="52"/>
      <c r="ABL65" s="52"/>
      <c r="ABM65" s="52"/>
      <c r="ABN65" s="52"/>
      <c r="ABO65" s="52"/>
      <c r="ABP65" s="52"/>
      <c r="ABQ65" s="52"/>
      <c r="ABR65" s="52"/>
      <c r="ABS65" s="52"/>
      <c r="ABT65" s="52"/>
      <c r="ABU65" s="52"/>
      <c r="ABV65" s="52"/>
      <c r="ABW65" s="52"/>
      <c r="ABX65" s="52"/>
      <c r="ABY65" s="52"/>
      <c r="ABZ65" s="52"/>
      <c r="ACA65" s="52"/>
      <c r="ACB65" s="52"/>
      <c r="ACC65" s="52"/>
      <c r="ACD65" s="52"/>
      <c r="ACE65" s="52"/>
      <c r="ACF65" s="52"/>
      <c r="ACG65" s="52"/>
      <c r="ACH65" s="52"/>
      <c r="ACI65" s="52"/>
      <c r="ACJ65" s="52"/>
      <c r="ACK65" s="52"/>
      <c r="ACL65" s="52"/>
      <c r="ACM65" s="52"/>
      <c r="ACN65" s="52"/>
      <c r="ACO65" s="52"/>
      <c r="ACP65" s="52"/>
      <c r="ACQ65" s="52"/>
      <c r="ACR65" s="52"/>
      <c r="ACS65" s="52"/>
      <c r="ACT65" s="52"/>
      <c r="ACU65" s="52"/>
      <c r="ACV65" s="52"/>
      <c r="ACW65" s="52"/>
      <c r="ACX65" s="52"/>
      <c r="ACY65" s="52"/>
      <c r="ACZ65" s="52"/>
      <c r="ADA65" s="52"/>
      <c r="ADB65" s="52"/>
      <c r="ADC65" s="52"/>
      <c r="ADD65" s="52"/>
      <c r="ADE65" s="52"/>
      <c r="ADF65" s="52"/>
      <c r="ADG65" s="52"/>
      <c r="ADH65" s="52"/>
      <c r="ADI65" s="52"/>
      <c r="ADJ65" s="52"/>
      <c r="ADK65" s="52"/>
      <c r="ADL65" s="52"/>
      <c r="ADM65" s="52"/>
      <c r="ADN65" s="52"/>
      <c r="ADO65" s="52"/>
      <c r="ADP65" s="52"/>
      <c r="ADQ65" s="52"/>
      <c r="ADR65" s="52"/>
      <c r="ADS65" s="52"/>
      <c r="ADT65" s="52"/>
      <c r="ADU65" s="52"/>
      <c r="ADV65" s="52"/>
      <c r="ADW65" s="52"/>
      <c r="ADX65" s="52"/>
      <c r="ADY65" s="52"/>
      <c r="ADZ65" s="52"/>
      <c r="AEA65" s="52"/>
      <c r="AEB65" s="52"/>
      <c r="AEC65" s="52"/>
      <c r="AED65" s="52"/>
      <c r="AEE65" s="52"/>
      <c r="AEF65" s="52"/>
      <c r="AEG65" s="52"/>
      <c r="AEH65" s="52"/>
      <c r="AEI65" s="52"/>
      <c r="AEJ65" s="52"/>
      <c r="AEK65" s="52"/>
      <c r="AEL65" s="52"/>
      <c r="AEM65" s="52"/>
      <c r="AEN65" s="52"/>
      <c r="AEO65" s="52"/>
      <c r="AEP65" s="52"/>
      <c r="AEQ65" s="52"/>
      <c r="AER65" s="52"/>
      <c r="AES65" s="52"/>
      <c r="AET65" s="52"/>
      <c r="AEU65" s="52"/>
      <c r="AEV65" s="52"/>
      <c r="AEW65" s="52"/>
      <c r="AEX65" s="52"/>
      <c r="AEY65" s="52"/>
      <c r="AEZ65" s="52"/>
      <c r="AFA65" s="52"/>
      <c r="AFB65" s="52"/>
      <c r="AFC65" s="52"/>
      <c r="AFD65" s="52"/>
      <c r="AFE65" s="52"/>
      <c r="AFF65" s="52"/>
      <c r="AFG65" s="52"/>
      <c r="AFH65" s="52"/>
      <c r="AFI65" s="52"/>
      <c r="AFJ65" s="52"/>
      <c r="AFK65" s="52"/>
      <c r="AFL65" s="52"/>
      <c r="AFM65" s="52"/>
      <c r="AFN65" s="52"/>
      <c r="AFO65" s="52"/>
      <c r="AFP65" s="52"/>
      <c r="AFQ65" s="52"/>
      <c r="AFR65" s="52"/>
      <c r="AFS65" s="52"/>
      <c r="AFT65" s="52"/>
      <c r="AFU65" s="52"/>
      <c r="AFV65" s="52"/>
      <c r="AFW65" s="52"/>
      <c r="AFX65" s="52"/>
      <c r="AFY65" s="52"/>
      <c r="AFZ65" s="52"/>
      <c r="AGA65" s="52"/>
      <c r="AGB65" s="52"/>
      <c r="AGC65" s="52"/>
      <c r="AGD65" s="52"/>
      <c r="AGE65" s="52"/>
      <c r="AGF65" s="52"/>
      <c r="AGG65" s="52"/>
      <c r="AGH65" s="52"/>
      <c r="AGI65" s="52"/>
      <c r="AGJ65" s="52"/>
      <c r="AGK65" s="52"/>
      <c r="AGL65" s="52"/>
      <c r="AGM65" s="52"/>
      <c r="AGN65" s="52"/>
      <c r="AGO65" s="52"/>
      <c r="AGP65" s="52"/>
      <c r="AGQ65" s="52"/>
      <c r="AGR65" s="52"/>
      <c r="AGS65" s="52"/>
      <c r="AGT65" s="52"/>
      <c r="AGU65" s="52"/>
      <c r="AGV65" s="52"/>
      <c r="AGW65" s="52"/>
      <c r="AGX65" s="52"/>
      <c r="AGY65" s="52"/>
      <c r="AGZ65" s="52"/>
      <c r="AHA65" s="52"/>
      <c r="AHB65" s="52"/>
      <c r="AHC65" s="52"/>
      <c r="AHD65" s="52"/>
      <c r="AHE65" s="52"/>
      <c r="AHF65" s="52"/>
      <c r="AHG65" s="52"/>
      <c r="AHH65" s="52"/>
      <c r="AHI65" s="52"/>
      <c r="AHJ65" s="52"/>
      <c r="AHK65" s="52"/>
      <c r="AHL65" s="52"/>
      <c r="AHM65" s="52"/>
      <c r="AHN65" s="52"/>
      <c r="AHO65" s="52"/>
      <c r="AHP65" s="52"/>
      <c r="AHQ65" s="52"/>
      <c r="AHR65" s="52"/>
      <c r="AHS65" s="52"/>
      <c r="AHT65" s="52"/>
      <c r="AHU65" s="52"/>
      <c r="AHV65" s="52"/>
      <c r="AHW65" s="52"/>
      <c r="AHX65" s="52"/>
      <c r="AHY65" s="52"/>
      <c r="AHZ65" s="52"/>
      <c r="AIA65" s="52"/>
      <c r="AIB65" s="52"/>
      <c r="AIC65" s="52"/>
      <c r="AID65" s="52"/>
      <c r="AIE65" s="52"/>
      <c r="AIF65" s="52"/>
      <c r="AIG65" s="52"/>
      <c r="AIH65" s="52"/>
      <c r="AII65" s="52"/>
      <c r="AIJ65" s="52"/>
      <c r="AIK65" s="52"/>
      <c r="AIL65" s="52"/>
      <c r="AIM65" s="52"/>
      <c r="AIN65" s="52"/>
      <c r="AIO65" s="52"/>
      <c r="AIP65" s="52"/>
      <c r="AIQ65" s="52"/>
      <c r="AIR65" s="52"/>
      <c r="AIS65" s="52"/>
      <c r="AIT65" s="52"/>
      <c r="AIU65" s="52"/>
      <c r="AIV65" s="52"/>
      <c r="AIW65" s="52"/>
      <c r="AIX65" s="52"/>
      <c r="AIY65" s="52"/>
      <c r="AIZ65" s="52"/>
      <c r="AJA65" s="52"/>
      <c r="AJB65" s="52"/>
      <c r="AJC65" s="52"/>
      <c r="AJD65" s="52"/>
      <c r="AJE65" s="52"/>
      <c r="AJF65" s="52"/>
      <c r="AJG65" s="52"/>
      <c r="AJH65" s="52"/>
      <c r="AJI65" s="52"/>
      <c r="AJJ65" s="52"/>
      <c r="AJK65" s="52"/>
      <c r="AJL65" s="52"/>
      <c r="AJM65" s="52"/>
      <c r="AJN65" s="52"/>
      <c r="AJO65" s="52"/>
      <c r="AJP65" s="52"/>
      <c r="AJQ65" s="52"/>
      <c r="AJR65" s="52"/>
      <c r="AJS65" s="52"/>
      <c r="AJT65" s="52"/>
      <c r="AJU65" s="52"/>
      <c r="AJV65" s="52"/>
      <c r="AJW65" s="52"/>
      <c r="AJX65" s="52"/>
      <c r="AJY65" s="52"/>
      <c r="AJZ65" s="52"/>
      <c r="AKA65" s="52"/>
      <c r="AKB65" s="52"/>
      <c r="AKC65" s="52"/>
      <c r="AKD65" s="52"/>
      <c r="AKE65" s="52"/>
      <c r="AKF65" s="52"/>
      <c r="AKG65" s="52"/>
      <c r="AKH65" s="52"/>
      <c r="AKI65" s="52"/>
      <c r="AKJ65" s="52"/>
      <c r="AKK65" s="52"/>
      <c r="AKL65" s="52"/>
      <c r="AKM65" s="52"/>
      <c r="AKN65" s="52"/>
      <c r="AKO65" s="52"/>
      <c r="AKP65" s="52"/>
      <c r="AKQ65" s="52"/>
      <c r="AKR65" s="52"/>
      <c r="AKS65" s="52"/>
      <c r="AKT65" s="52"/>
      <c r="AKU65" s="52"/>
      <c r="AKV65" s="52"/>
      <c r="AKW65" s="52"/>
      <c r="AKX65" s="52"/>
      <c r="AKY65" s="52"/>
      <c r="AKZ65" s="52"/>
      <c r="ALA65" s="52"/>
      <c r="ALB65" s="52"/>
      <c r="ALC65" s="52"/>
      <c r="ALD65" s="52"/>
      <c r="ALE65" s="52"/>
      <c r="ALF65" s="52"/>
      <c r="ALG65" s="52"/>
      <c r="ALH65" s="52"/>
      <c r="ALI65" s="52"/>
      <c r="ALJ65" s="52"/>
      <c r="ALK65" s="52"/>
      <c r="ALL65" s="52"/>
      <c r="ALM65" s="52"/>
      <c r="ALN65" s="52"/>
      <c r="ALO65" s="52"/>
      <c r="ALP65" s="52"/>
      <c r="ALQ65" s="52"/>
      <c r="ALR65" s="52"/>
      <c r="ALS65" s="52"/>
      <c r="ALT65" s="52"/>
      <c r="ALU65" s="52"/>
      <c r="ALV65" s="52"/>
      <c r="ALW65" s="52"/>
      <c r="ALX65" s="52"/>
      <c r="ALY65" s="52"/>
      <c r="ALZ65" s="52"/>
      <c r="AMA65" s="52"/>
      <c r="AMB65" s="52"/>
      <c r="AMC65" s="52"/>
      <c r="AMD65" s="52"/>
      <c r="AME65" s="52"/>
      <c r="AMF65" s="52"/>
      <c r="AMG65" s="52"/>
      <c r="AMH65" s="52"/>
      <c r="AMI65" s="52"/>
      <c r="AMJ65" s="52"/>
    </row>
    <row r="66" spans="1:1024" s="52" customFormat="1" ht="38.25" outlineLevel="1">
      <c r="A66" s="184" t="s">
        <v>141</v>
      </c>
      <c r="B66" s="184" t="s">
        <v>507</v>
      </c>
      <c r="C66" s="184" t="s">
        <v>14</v>
      </c>
      <c r="D66" s="160" t="s">
        <v>508</v>
      </c>
      <c r="E66" s="184" t="s">
        <v>210</v>
      </c>
      <c r="F66" s="162">
        <v>0.2</v>
      </c>
      <c r="G66" s="163"/>
      <c r="H66" s="57">
        <f t="shared" si="8"/>
        <v>0</v>
      </c>
      <c r="I66" s="247">
        <f>ROUND(H66*F66,2)</f>
        <v>0</v>
      </c>
    </row>
    <row r="67" spans="1:1024" s="51" customFormat="1" ht="51" outlineLevel="1">
      <c r="A67" s="184" t="s">
        <v>501</v>
      </c>
      <c r="B67" s="184" t="s">
        <v>509</v>
      </c>
      <c r="C67" s="184" t="s">
        <v>14</v>
      </c>
      <c r="D67" s="160" t="s">
        <v>510</v>
      </c>
      <c r="E67" s="184" t="s">
        <v>210</v>
      </c>
      <c r="F67" s="162">
        <v>1.75</v>
      </c>
      <c r="G67" s="163"/>
      <c r="H67" s="57">
        <f t="shared" si="8"/>
        <v>0</v>
      </c>
      <c r="I67" s="247">
        <f>ROUND(H67*F67,2)</f>
        <v>0</v>
      </c>
    </row>
    <row r="68" spans="1:1024" s="53" customFormat="1" outlineLevel="1">
      <c r="A68" s="72" t="s">
        <v>51</v>
      </c>
      <c r="B68" s="60"/>
      <c r="C68" s="60"/>
      <c r="D68" s="71" t="s">
        <v>53</v>
      </c>
      <c r="E68" s="60"/>
      <c r="F68" s="56"/>
      <c r="G68" s="56"/>
      <c r="H68" s="57"/>
      <c r="I68" s="58"/>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c r="IV68" s="52"/>
      <c r="IW68" s="52"/>
      <c r="IX68" s="52"/>
      <c r="IY68" s="52"/>
      <c r="IZ68" s="52"/>
      <c r="JA68" s="52"/>
      <c r="JB68" s="52"/>
      <c r="JC68" s="52"/>
      <c r="JD68" s="52"/>
      <c r="JE68" s="52"/>
      <c r="JF68" s="52"/>
      <c r="JG68" s="52"/>
      <c r="JH68" s="52"/>
      <c r="JI68" s="52"/>
      <c r="JJ68" s="52"/>
      <c r="JK68" s="52"/>
      <c r="JL68" s="52"/>
      <c r="JM68" s="52"/>
      <c r="JN68" s="52"/>
      <c r="JO68" s="52"/>
      <c r="JP68" s="52"/>
      <c r="JQ68" s="52"/>
      <c r="JR68" s="52"/>
      <c r="JS68" s="52"/>
      <c r="JT68" s="52"/>
      <c r="JU68" s="52"/>
      <c r="JV68" s="52"/>
      <c r="JW68" s="52"/>
      <c r="JX68" s="52"/>
      <c r="JY68" s="52"/>
      <c r="JZ68" s="52"/>
      <c r="KA68" s="52"/>
      <c r="KB68" s="52"/>
      <c r="KC68" s="52"/>
      <c r="KD68" s="52"/>
      <c r="KE68" s="52"/>
      <c r="KF68" s="52"/>
      <c r="KG68" s="52"/>
      <c r="KH68" s="52"/>
      <c r="KI68" s="52"/>
      <c r="KJ68" s="52"/>
      <c r="KK68" s="52"/>
      <c r="KL68" s="52"/>
      <c r="KM68" s="52"/>
      <c r="KN68" s="52"/>
      <c r="KO68" s="52"/>
      <c r="KP68" s="52"/>
      <c r="KQ68" s="52"/>
      <c r="KR68" s="52"/>
      <c r="KS68" s="52"/>
      <c r="KT68" s="52"/>
      <c r="KU68" s="52"/>
      <c r="KV68" s="52"/>
      <c r="KW68" s="52"/>
      <c r="KX68" s="52"/>
      <c r="KY68" s="52"/>
      <c r="KZ68" s="52"/>
      <c r="LA68" s="52"/>
      <c r="LB68" s="52"/>
      <c r="LC68" s="52"/>
      <c r="LD68" s="52"/>
      <c r="LE68" s="52"/>
      <c r="LF68" s="52"/>
      <c r="LG68" s="52"/>
      <c r="LH68" s="52"/>
      <c r="LI68" s="52"/>
      <c r="LJ68" s="52"/>
      <c r="LK68" s="52"/>
      <c r="LL68" s="52"/>
      <c r="LM68" s="52"/>
      <c r="LN68" s="52"/>
      <c r="LO68" s="52"/>
      <c r="LP68" s="52"/>
      <c r="LQ68" s="52"/>
      <c r="LR68" s="52"/>
      <c r="LS68" s="52"/>
      <c r="LT68" s="52"/>
      <c r="LU68" s="52"/>
      <c r="LV68" s="52"/>
      <c r="LW68" s="52"/>
      <c r="LX68" s="52"/>
      <c r="LY68" s="52"/>
      <c r="LZ68" s="52"/>
      <c r="MA68" s="52"/>
      <c r="MB68" s="52"/>
      <c r="MC68" s="52"/>
      <c r="MD68" s="52"/>
      <c r="ME68" s="52"/>
      <c r="MF68" s="52"/>
      <c r="MG68" s="52"/>
      <c r="MH68" s="52"/>
      <c r="MI68" s="52"/>
      <c r="MJ68" s="52"/>
      <c r="MK68" s="52"/>
      <c r="ML68" s="52"/>
      <c r="MM68" s="52"/>
      <c r="MN68" s="52"/>
      <c r="MO68" s="52"/>
      <c r="MP68" s="52"/>
      <c r="MQ68" s="52"/>
      <c r="MR68" s="52"/>
      <c r="MS68" s="52"/>
      <c r="MT68" s="52"/>
      <c r="MU68" s="52"/>
      <c r="MV68" s="52"/>
      <c r="MW68" s="52"/>
      <c r="MX68" s="52"/>
      <c r="MY68" s="52"/>
      <c r="MZ68" s="52"/>
      <c r="NA68" s="52"/>
      <c r="NB68" s="52"/>
      <c r="NC68" s="52"/>
      <c r="ND68" s="52"/>
      <c r="NE68" s="52"/>
      <c r="NF68" s="52"/>
      <c r="NG68" s="52"/>
      <c r="NH68" s="52"/>
      <c r="NI68" s="52"/>
      <c r="NJ68" s="52"/>
      <c r="NK68" s="52"/>
      <c r="NL68" s="52"/>
      <c r="NM68" s="52"/>
      <c r="NN68" s="52"/>
      <c r="NO68" s="52"/>
      <c r="NP68" s="52"/>
      <c r="NQ68" s="52"/>
      <c r="NR68" s="52"/>
      <c r="NS68" s="52"/>
      <c r="NT68" s="52"/>
      <c r="NU68" s="52"/>
      <c r="NV68" s="52"/>
      <c r="NW68" s="52"/>
      <c r="NX68" s="52"/>
      <c r="NY68" s="52"/>
      <c r="NZ68" s="52"/>
      <c r="OA68" s="52"/>
      <c r="OB68" s="52"/>
      <c r="OC68" s="52"/>
      <c r="OD68" s="52"/>
      <c r="OE68" s="52"/>
      <c r="OF68" s="52"/>
      <c r="OG68" s="52"/>
      <c r="OH68" s="52"/>
      <c r="OI68" s="52"/>
      <c r="OJ68" s="52"/>
      <c r="OK68" s="52"/>
      <c r="OL68" s="52"/>
      <c r="OM68" s="52"/>
      <c r="ON68" s="52"/>
      <c r="OO68" s="52"/>
      <c r="OP68" s="52"/>
      <c r="OQ68" s="52"/>
      <c r="OR68" s="52"/>
      <c r="OS68" s="52"/>
      <c r="OT68" s="52"/>
      <c r="OU68" s="52"/>
      <c r="OV68" s="52"/>
      <c r="OW68" s="52"/>
      <c r="OX68" s="52"/>
      <c r="OY68" s="52"/>
      <c r="OZ68" s="52"/>
      <c r="PA68" s="52"/>
      <c r="PB68" s="52"/>
      <c r="PC68" s="52"/>
      <c r="PD68" s="52"/>
      <c r="PE68" s="52"/>
      <c r="PF68" s="52"/>
      <c r="PG68" s="52"/>
      <c r="PH68" s="52"/>
      <c r="PI68" s="52"/>
      <c r="PJ68" s="52"/>
      <c r="PK68" s="52"/>
      <c r="PL68" s="52"/>
      <c r="PM68" s="52"/>
      <c r="PN68" s="52"/>
      <c r="PO68" s="52"/>
      <c r="PP68" s="52"/>
      <c r="PQ68" s="52"/>
      <c r="PR68" s="52"/>
      <c r="PS68" s="52"/>
      <c r="PT68" s="52"/>
      <c r="PU68" s="52"/>
      <c r="PV68" s="52"/>
      <c r="PW68" s="52"/>
      <c r="PX68" s="52"/>
      <c r="PY68" s="52"/>
      <c r="PZ68" s="52"/>
      <c r="QA68" s="52"/>
      <c r="QB68" s="52"/>
      <c r="QC68" s="52"/>
      <c r="QD68" s="52"/>
      <c r="QE68" s="52"/>
      <c r="QF68" s="52"/>
      <c r="QG68" s="52"/>
      <c r="QH68" s="52"/>
      <c r="QI68" s="52"/>
      <c r="QJ68" s="52"/>
      <c r="QK68" s="52"/>
      <c r="QL68" s="52"/>
      <c r="QM68" s="52"/>
      <c r="QN68" s="52"/>
      <c r="QO68" s="52"/>
      <c r="QP68" s="52"/>
      <c r="QQ68" s="52"/>
      <c r="QR68" s="52"/>
      <c r="QS68" s="52"/>
      <c r="QT68" s="52"/>
      <c r="QU68" s="52"/>
      <c r="QV68" s="52"/>
      <c r="QW68" s="52"/>
      <c r="QX68" s="52"/>
      <c r="QY68" s="52"/>
      <c r="QZ68" s="52"/>
      <c r="RA68" s="52"/>
      <c r="RB68" s="52"/>
      <c r="RC68" s="52"/>
      <c r="RD68" s="52"/>
      <c r="RE68" s="52"/>
      <c r="RF68" s="52"/>
      <c r="RG68" s="52"/>
      <c r="RH68" s="52"/>
      <c r="RI68" s="52"/>
      <c r="RJ68" s="52"/>
      <c r="RK68" s="52"/>
      <c r="RL68" s="52"/>
      <c r="RM68" s="52"/>
      <c r="RN68" s="52"/>
      <c r="RO68" s="52"/>
      <c r="RP68" s="52"/>
      <c r="RQ68" s="52"/>
      <c r="RR68" s="52"/>
      <c r="RS68" s="52"/>
      <c r="RT68" s="52"/>
      <c r="RU68" s="52"/>
      <c r="RV68" s="52"/>
      <c r="RW68" s="52"/>
      <c r="RX68" s="52"/>
      <c r="RY68" s="52"/>
      <c r="RZ68" s="52"/>
      <c r="SA68" s="52"/>
      <c r="SB68" s="52"/>
      <c r="SC68" s="52"/>
      <c r="SD68" s="52"/>
      <c r="SE68" s="52"/>
      <c r="SF68" s="52"/>
      <c r="SG68" s="52"/>
      <c r="SH68" s="52"/>
      <c r="SI68" s="52"/>
      <c r="SJ68" s="52"/>
      <c r="SK68" s="52"/>
      <c r="SL68" s="52"/>
      <c r="SM68" s="52"/>
      <c r="SN68" s="52"/>
      <c r="SO68" s="52"/>
      <c r="SP68" s="52"/>
      <c r="SQ68" s="52"/>
      <c r="SR68" s="52"/>
      <c r="SS68" s="52"/>
      <c r="ST68" s="52"/>
      <c r="SU68" s="52"/>
      <c r="SV68" s="52"/>
      <c r="SW68" s="52"/>
      <c r="SX68" s="52"/>
      <c r="SY68" s="52"/>
      <c r="SZ68" s="52"/>
      <c r="TA68" s="52"/>
      <c r="TB68" s="52"/>
      <c r="TC68" s="52"/>
      <c r="TD68" s="52"/>
      <c r="TE68" s="52"/>
      <c r="TF68" s="52"/>
      <c r="TG68" s="52"/>
      <c r="TH68" s="52"/>
      <c r="TI68" s="52"/>
      <c r="TJ68" s="52"/>
      <c r="TK68" s="52"/>
      <c r="TL68" s="52"/>
      <c r="TM68" s="52"/>
      <c r="TN68" s="52"/>
      <c r="TO68" s="52"/>
      <c r="TP68" s="52"/>
      <c r="TQ68" s="52"/>
      <c r="TR68" s="52"/>
      <c r="TS68" s="52"/>
      <c r="TT68" s="52"/>
      <c r="TU68" s="52"/>
      <c r="TV68" s="52"/>
      <c r="TW68" s="52"/>
      <c r="TX68" s="52"/>
      <c r="TY68" s="52"/>
      <c r="TZ68" s="52"/>
      <c r="UA68" s="52"/>
      <c r="UB68" s="52"/>
      <c r="UC68" s="52"/>
      <c r="UD68" s="52"/>
      <c r="UE68" s="52"/>
      <c r="UF68" s="52"/>
      <c r="UG68" s="52"/>
      <c r="UH68" s="52"/>
      <c r="UI68" s="52"/>
      <c r="UJ68" s="52"/>
      <c r="UK68" s="52"/>
      <c r="UL68" s="52"/>
      <c r="UM68" s="52"/>
      <c r="UN68" s="52"/>
      <c r="UO68" s="52"/>
      <c r="UP68" s="52"/>
      <c r="UQ68" s="52"/>
      <c r="UR68" s="52"/>
      <c r="US68" s="52"/>
      <c r="UT68" s="52"/>
      <c r="UU68" s="52"/>
      <c r="UV68" s="52"/>
      <c r="UW68" s="52"/>
      <c r="UX68" s="52"/>
      <c r="UY68" s="52"/>
      <c r="UZ68" s="52"/>
      <c r="VA68" s="52"/>
      <c r="VB68" s="52"/>
      <c r="VC68" s="52"/>
      <c r="VD68" s="52"/>
      <c r="VE68" s="52"/>
      <c r="VF68" s="52"/>
      <c r="VG68" s="52"/>
      <c r="VH68" s="52"/>
      <c r="VI68" s="52"/>
      <c r="VJ68" s="52"/>
      <c r="VK68" s="52"/>
      <c r="VL68" s="52"/>
      <c r="VM68" s="52"/>
      <c r="VN68" s="52"/>
      <c r="VO68" s="52"/>
      <c r="VP68" s="52"/>
      <c r="VQ68" s="52"/>
      <c r="VR68" s="52"/>
      <c r="VS68" s="52"/>
      <c r="VT68" s="52"/>
      <c r="VU68" s="52"/>
      <c r="VV68" s="52"/>
      <c r="VW68" s="52"/>
      <c r="VX68" s="52"/>
      <c r="VY68" s="52"/>
      <c r="VZ68" s="52"/>
      <c r="WA68" s="52"/>
      <c r="WB68" s="52"/>
      <c r="WC68" s="52"/>
      <c r="WD68" s="52"/>
      <c r="WE68" s="52"/>
      <c r="WF68" s="52"/>
      <c r="WG68" s="52"/>
      <c r="WH68" s="52"/>
      <c r="WI68" s="52"/>
      <c r="WJ68" s="52"/>
      <c r="WK68" s="52"/>
      <c r="WL68" s="52"/>
      <c r="WM68" s="52"/>
      <c r="WN68" s="52"/>
      <c r="WO68" s="52"/>
      <c r="WP68" s="52"/>
      <c r="WQ68" s="52"/>
      <c r="WR68" s="52"/>
      <c r="WS68" s="52"/>
      <c r="WT68" s="52"/>
      <c r="WU68" s="52"/>
      <c r="WV68" s="52"/>
      <c r="WW68" s="52"/>
      <c r="WX68" s="52"/>
      <c r="WY68" s="52"/>
      <c r="WZ68" s="52"/>
      <c r="XA68" s="52"/>
      <c r="XB68" s="52"/>
      <c r="XC68" s="52"/>
      <c r="XD68" s="52"/>
      <c r="XE68" s="52"/>
      <c r="XF68" s="52"/>
      <c r="XG68" s="52"/>
      <c r="XH68" s="52"/>
      <c r="XI68" s="52"/>
      <c r="XJ68" s="52"/>
      <c r="XK68" s="52"/>
      <c r="XL68" s="52"/>
      <c r="XM68" s="52"/>
      <c r="XN68" s="52"/>
      <c r="XO68" s="52"/>
      <c r="XP68" s="52"/>
      <c r="XQ68" s="52"/>
      <c r="XR68" s="52"/>
      <c r="XS68" s="52"/>
      <c r="XT68" s="52"/>
      <c r="XU68" s="52"/>
      <c r="XV68" s="52"/>
      <c r="XW68" s="52"/>
      <c r="XX68" s="52"/>
      <c r="XY68" s="52"/>
      <c r="XZ68" s="52"/>
      <c r="YA68" s="52"/>
      <c r="YB68" s="52"/>
      <c r="YC68" s="52"/>
      <c r="YD68" s="52"/>
      <c r="YE68" s="52"/>
      <c r="YF68" s="52"/>
      <c r="YG68" s="52"/>
      <c r="YH68" s="52"/>
      <c r="YI68" s="52"/>
      <c r="YJ68" s="52"/>
      <c r="YK68" s="52"/>
      <c r="YL68" s="52"/>
      <c r="YM68" s="52"/>
      <c r="YN68" s="52"/>
      <c r="YO68" s="52"/>
      <c r="YP68" s="52"/>
      <c r="YQ68" s="52"/>
      <c r="YR68" s="52"/>
      <c r="YS68" s="52"/>
      <c r="YT68" s="52"/>
      <c r="YU68" s="52"/>
      <c r="YV68" s="52"/>
      <c r="YW68" s="52"/>
      <c r="YX68" s="52"/>
      <c r="YY68" s="52"/>
      <c r="YZ68" s="52"/>
      <c r="ZA68" s="52"/>
      <c r="ZB68" s="52"/>
      <c r="ZC68" s="52"/>
      <c r="ZD68" s="52"/>
      <c r="ZE68" s="52"/>
      <c r="ZF68" s="52"/>
      <c r="ZG68" s="52"/>
      <c r="ZH68" s="52"/>
      <c r="ZI68" s="52"/>
      <c r="ZJ68" s="52"/>
      <c r="ZK68" s="52"/>
      <c r="ZL68" s="52"/>
      <c r="ZM68" s="52"/>
      <c r="ZN68" s="52"/>
      <c r="ZO68" s="52"/>
      <c r="ZP68" s="52"/>
      <c r="ZQ68" s="52"/>
      <c r="ZR68" s="52"/>
      <c r="ZS68" s="52"/>
      <c r="ZT68" s="52"/>
      <c r="ZU68" s="52"/>
      <c r="ZV68" s="52"/>
      <c r="ZW68" s="52"/>
      <c r="ZX68" s="52"/>
      <c r="ZY68" s="52"/>
      <c r="ZZ68" s="52"/>
      <c r="AAA68" s="52"/>
      <c r="AAB68" s="52"/>
      <c r="AAC68" s="52"/>
      <c r="AAD68" s="52"/>
      <c r="AAE68" s="52"/>
      <c r="AAF68" s="52"/>
      <c r="AAG68" s="52"/>
      <c r="AAH68" s="52"/>
      <c r="AAI68" s="52"/>
      <c r="AAJ68" s="52"/>
      <c r="AAK68" s="52"/>
      <c r="AAL68" s="52"/>
      <c r="AAM68" s="52"/>
      <c r="AAN68" s="52"/>
      <c r="AAO68" s="52"/>
      <c r="AAP68" s="52"/>
      <c r="AAQ68" s="52"/>
      <c r="AAR68" s="52"/>
      <c r="AAS68" s="52"/>
      <c r="AAT68" s="52"/>
      <c r="AAU68" s="52"/>
      <c r="AAV68" s="52"/>
      <c r="AAW68" s="52"/>
      <c r="AAX68" s="52"/>
      <c r="AAY68" s="52"/>
      <c r="AAZ68" s="52"/>
      <c r="ABA68" s="52"/>
      <c r="ABB68" s="52"/>
      <c r="ABC68" s="52"/>
      <c r="ABD68" s="52"/>
      <c r="ABE68" s="52"/>
      <c r="ABF68" s="52"/>
      <c r="ABG68" s="52"/>
      <c r="ABH68" s="52"/>
      <c r="ABI68" s="52"/>
      <c r="ABJ68" s="52"/>
      <c r="ABK68" s="52"/>
      <c r="ABL68" s="52"/>
      <c r="ABM68" s="52"/>
      <c r="ABN68" s="52"/>
      <c r="ABO68" s="52"/>
      <c r="ABP68" s="52"/>
      <c r="ABQ68" s="52"/>
      <c r="ABR68" s="52"/>
      <c r="ABS68" s="52"/>
      <c r="ABT68" s="52"/>
      <c r="ABU68" s="52"/>
      <c r="ABV68" s="52"/>
      <c r="ABW68" s="52"/>
      <c r="ABX68" s="52"/>
      <c r="ABY68" s="52"/>
      <c r="ABZ68" s="52"/>
      <c r="ACA68" s="52"/>
      <c r="ACB68" s="52"/>
      <c r="ACC68" s="52"/>
      <c r="ACD68" s="52"/>
      <c r="ACE68" s="52"/>
      <c r="ACF68" s="52"/>
      <c r="ACG68" s="52"/>
      <c r="ACH68" s="52"/>
      <c r="ACI68" s="52"/>
      <c r="ACJ68" s="52"/>
      <c r="ACK68" s="52"/>
      <c r="ACL68" s="52"/>
      <c r="ACM68" s="52"/>
      <c r="ACN68" s="52"/>
      <c r="ACO68" s="52"/>
      <c r="ACP68" s="52"/>
      <c r="ACQ68" s="52"/>
      <c r="ACR68" s="52"/>
      <c r="ACS68" s="52"/>
      <c r="ACT68" s="52"/>
      <c r="ACU68" s="52"/>
      <c r="ACV68" s="52"/>
      <c r="ACW68" s="52"/>
      <c r="ACX68" s="52"/>
      <c r="ACY68" s="52"/>
      <c r="ACZ68" s="52"/>
      <c r="ADA68" s="52"/>
      <c r="ADB68" s="52"/>
      <c r="ADC68" s="52"/>
      <c r="ADD68" s="52"/>
      <c r="ADE68" s="52"/>
      <c r="ADF68" s="52"/>
      <c r="ADG68" s="52"/>
      <c r="ADH68" s="52"/>
      <c r="ADI68" s="52"/>
      <c r="ADJ68" s="52"/>
      <c r="ADK68" s="52"/>
      <c r="ADL68" s="52"/>
      <c r="ADM68" s="52"/>
      <c r="ADN68" s="52"/>
      <c r="ADO68" s="52"/>
      <c r="ADP68" s="52"/>
      <c r="ADQ68" s="52"/>
      <c r="ADR68" s="52"/>
      <c r="ADS68" s="52"/>
      <c r="ADT68" s="52"/>
      <c r="ADU68" s="52"/>
      <c r="ADV68" s="52"/>
      <c r="ADW68" s="52"/>
      <c r="ADX68" s="52"/>
      <c r="ADY68" s="52"/>
      <c r="ADZ68" s="52"/>
      <c r="AEA68" s="52"/>
      <c r="AEB68" s="52"/>
      <c r="AEC68" s="52"/>
      <c r="AED68" s="52"/>
      <c r="AEE68" s="52"/>
      <c r="AEF68" s="52"/>
      <c r="AEG68" s="52"/>
      <c r="AEH68" s="52"/>
      <c r="AEI68" s="52"/>
      <c r="AEJ68" s="52"/>
      <c r="AEK68" s="52"/>
      <c r="AEL68" s="52"/>
      <c r="AEM68" s="52"/>
      <c r="AEN68" s="52"/>
      <c r="AEO68" s="52"/>
      <c r="AEP68" s="52"/>
      <c r="AEQ68" s="52"/>
      <c r="AER68" s="52"/>
      <c r="AES68" s="52"/>
      <c r="AET68" s="52"/>
      <c r="AEU68" s="52"/>
      <c r="AEV68" s="52"/>
      <c r="AEW68" s="52"/>
      <c r="AEX68" s="52"/>
      <c r="AEY68" s="52"/>
      <c r="AEZ68" s="52"/>
      <c r="AFA68" s="52"/>
      <c r="AFB68" s="52"/>
      <c r="AFC68" s="52"/>
      <c r="AFD68" s="52"/>
      <c r="AFE68" s="52"/>
      <c r="AFF68" s="52"/>
      <c r="AFG68" s="52"/>
      <c r="AFH68" s="52"/>
      <c r="AFI68" s="52"/>
      <c r="AFJ68" s="52"/>
      <c r="AFK68" s="52"/>
      <c r="AFL68" s="52"/>
      <c r="AFM68" s="52"/>
      <c r="AFN68" s="52"/>
      <c r="AFO68" s="52"/>
      <c r="AFP68" s="52"/>
      <c r="AFQ68" s="52"/>
      <c r="AFR68" s="52"/>
      <c r="AFS68" s="52"/>
      <c r="AFT68" s="52"/>
      <c r="AFU68" s="52"/>
      <c r="AFV68" s="52"/>
      <c r="AFW68" s="52"/>
      <c r="AFX68" s="52"/>
      <c r="AFY68" s="52"/>
      <c r="AFZ68" s="52"/>
      <c r="AGA68" s="52"/>
      <c r="AGB68" s="52"/>
      <c r="AGC68" s="52"/>
      <c r="AGD68" s="52"/>
      <c r="AGE68" s="52"/>
      <c r="AGF68" s="52"/>
      <c r="AGG68" s="52"/>
      <c r="AGH68" s="52"/>
      <c r="AGI68" s="52"/>
      <c r="AGJ68" s="52"/>
      <c r="AGK68" s="52"/>
      <c r="AGL68" s="52"/>
      <c r="AGM68" s="52"/>
      <c r="AGN68" s="52"/>
      <c r="AGO68" s="52"/>
      <c r="AGP68" s="52"/>
      <c r="AGQ68" s="52"/>
      <c r="AGR68" s="52"/>
      <c r="AGS68" s="52"/>
      <c r="AGT68" s="52"/>
      <c r="AGU68" s="52"/>
      <c r="AGV68" s="52"/>
      <c r="AGW68" s="52"/>
      <c r="AGX68" s="52"/>
      <c r="AGY68" s="52"/>
      <c r="AGZ68" s="52"/>
      <c r="AHA68" s="52"/>
      <c r="AHB68" s="52"/>
      <c r="AHC68" s="52"/>
      <c r="AHD68" s="52"/>
      <c r="AHE68" s="52"/>
      <c r="AHF68" s="52"/>
      <c r="AHG68" s="52"/>
      <c r="AHH68" s="52"/>
      <c r="AHI68" s="52"/>
      <c r="AHJ68" s="52"/>
      <c r="AHK68" s="52"/>
      <c r="AHL68" s="52"/>
      <c r="AHM68" s="52"/>
      <c r="AHN68" s="52"/>
      <c r="AHO68" s="52"/>
      <c r="AHP68" s="52"/>
      <c r="AHQ68" s="52"/>
      <c r="AHR68" s="52"/>
      <c r="AHS68" s="52"/>
      <c r="AHT68" s="52"/>
      <c r="AHU68" s="52"/>
      <c r="AHV68" s="52"/>
      <c r="AHW68" s="52"/>
      <c r="AHX68" s="52"/>
      <c r="AHY68" s="52"/>
      <c r="AHZ68" s="52"/>
      <c r="AIA68" s="52"/>
      <c r="AIB68" s="52"/>
      <c r="AIC68" s="52"/>
      <c r="AID68" s="52"/>
      <c r="AIE68" s="52"/>
      <c r="AIF68" s="52"/>
      <c r="AIG68" s="52"/>
      <c r="AIH68" s="52"/>
      <c r="AII68" s="52"/>
      <c r="AIJ68" s="52"/>
      <c r="AIK68" s="52"/>
      <c r="AIL68" s="52"/>
      <c r="AIM68" s="52"/>
      <c r="AIN68" s="52"/>
      <c r="AIO68" s="52"/>
      <c r="AIP68" s="52"/>
      <c r="AIQ68" s="52"/>
      <c r="AIR68" s="52"/>
      <c r="AIS68" s="52"/>
      <c r="AIT68" s="52"/>
      <c r="AIU68" s="52"/>
      <c r="AIV68" s="52"/>
      <c r="AIW68" s="52"/>
      <c r="AIX68" s="52"/>
      <c r="AIY68" s="52"/>
      <c r="AIZ68" s="52"/>
      <c r="AJA68" s="52"/>
      <c r="AJB68" s="52"/>
      <c r="AJC68" s="52"/>
      <c r="AJD68" s="52"/>
      <c r="AJE68" s="52"/>
      <c r="AJF68" s="52"/>
      <c r="AJG68" s="52"/>
      <c r="AJH68" s="52"/>
      <c r="AJI68" s="52"/>
      <c r="AJJ68" s="52"/>
      <c r="AJK68" s="52"/>
      <c r="AJL68" s="52"/>
      <c r="AJM68" s="52"/>
      <c r="AJN68" s="52"/>
      <c r="AJO68" s="52"/>
      <c r="AJP68" s="52"/>
      <c r="AJQ68" s="52"/>
      <c r="AJR68" s="52"/>
      <c r="AJS68" s="52"/>
      <c r="AJT68" s="52"/>
      <c r="AJU68" s="52"/>
      <c r="AJV68" s="52"/>
      <c r="AJW68" s="52"/>
      <c r="AJX68" s="52"/>
      <c r="AJY68" s="52"/>
      <c r="AJZ68" s="52"/>
      <c r="AKA68" s="52"/>
      <c r="AKB68" s="52"/>
      <c r="AKC68" s="52"/>
      <c r="AKD68" s="52"/>
      <c r="AKE68" s="52"/>
      <c r="AKF68" s="52"/>
      <c r="AKG68" s="52"/>
      <c r="AKH68" s="52"/>
      <c r="AKI68" s="52"/>
      <c r="AKJ68" s="52"/>
      <c r="AKK68" s="52"/>
      <c r="AKL68" s="52"/>
      <c r="AKM68" s="52"/>
      <c r="AKN68" s="52"/>
      <c r="AKO68" s="52"/>
      <c r="AKP68" s="52"/>
      <c r="AKQ68" s="52"/>
      <c r="AKR68" s="52"/>
      <c r="AKS68" s="52"/>
      <c r="AKT68" s="52"/>
      <c r="AKU68" s="52"/>
      <c r="AKV68" s="52"/>
      <c r="AKW68" s="52"/>
      <c r="AKX68" s="52"/>
      <c r="AKY68" s="52"/>
      <c r="AKZ68" s="52"/>
      <c r="ALA68" s="52"/>
      <c r="ALB68" s="52"/>
      <c r="ALC68" s="52"/>
      <c r="ALD68" s="52"/>
      <c r="ALE68" s="52"/>
      <c r="ALF68" s="52"/>
      <c r="ALG68" s="52"/>
      <c r="ALH68" s="52"/>
      <c r="ALI68" s="52"/>
      <c r="ALJ68" s="52"/>
      <c r="ALK68" s="52"/>
      <c r="ALL68" s="52"/>
      <c r="ALM68" s="52"/>
      <c r="ALN68" s="52"/>
      <c r="ALO68" s="52"/>
      <c r="ALP68" s="52"/>
      <c r="ALQ68" s="52"/>
      <c r="ALR68" s="52"/>
      <c r="ALS68" s="52"/>
      <c r="ALT68" s="52"/>
      <c r="ALU68" s="52"/>
      <c r="ALV68" s="52"/>
      <c r="ALW68" s="52"/>
      <c r="ALX68" s="52"/>
      <c r="ALY68" s="52"/>
      <c r="ALZ68" s="52"/>
      <c r="AMA68" s="52"/>
      <c r="AMB68" s="52"/>
      <c r="AMC68" s="52"/>
      <c r="AMD68" s="52"/>
      <c r="AME68" s="52"/>
      <c r="AMF68" s="52"/>
      <c r="AMG68" s="52"/>
      <c r="AMH68" s="52"/>
      <c r="AMI68" s="52"/>
      <c r="AMJ68" s="52"/>
    </row>
    <row r="69" spans="1:1024" s="53" customFormat="1" ht="25.5" outlineLevel="1">
      <c r="A69" s="150" t="s">
        <v>50</v>
      </c>
      <c r="B69" s="248" t="s">
        <v>330</v>
      </c>
      <c r="C69" s="184" t="s">
        <v>14</v>
      </c>
      <c r="D69" s="182" t="s">
        <v>331</v>
      </c>
      <c r="E69" s="184" t="s">
        <v>210</v>
      </c>
      <c r="F69" s="162">
        <v>102.32</v>
      </c>
      <c r="G69" s="163"/>
      <c r="H69" s="57">
        <f t="shared" si="8"/>
        <v>0</v>
      </c>
      <c r="I69" s="247">
        <f t="shared" ref="I69:I71" si="10">ROUND(H69*F69,2)</f>
        <v>0</v>
      </c>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c r="IV69" s="52"/>
      <c r="IW69" s="52"/>
      <c r="IX69" s="52"/>
      <c r="IY69" s="52"/>
      <c r="IZ69" s="52"/>
      <c r="JA69" s="52"/>
      <c r="JB69" s="52"/>
      <c r="JC69" s="52"/>
      <c r="JD69" s="52"/>
      <c r="JE69" s="52"/>
      <c r="JF69" s="52"/>
      <c r="JG69" s="52"/>
      <c r="JH69" s="52"/>
      <c r="JI69" s="52"/>
      <c r="JJ69" s="52"/>
      <c r="JK69" s="52"/>
      <c r="JL69" s="52"/>
      <c r="JM69" s="52"/>
      <c r="JN69" s="52"/>
      <c r="JO69" s="52"/>
      <c r="JP69" s="52"/>
      <c r="JQ69" s="52"/>
      <c r="JR69" s="52"/>
      <c r="JS69" s="52"/>
      <c r="JT69" s="52"/>
      <c r="JU69" s="52"/>
      <c r="JV69" s="52"/>
      <c r="JW69" s="52"/>
      <c r="JX69" s="52"/>
      <c r="JY69" s="52"/>
      <c r="JZ69" s="52"/>
      <c r="KA69" s="52"/>
      <c r="KB69" s="52"/>
      <c r="KC69" s="52"/>
      <c r="KD69" s="52"/>
      <c r="KE69" s="52"/>
      <c r="KF69" s="52"/>
      <c r="KG69" s="52"/>
      <c r="KH69" s="52"/>
      <c r="KI69" s="52"/>
      <c r="KJ69" s="52"/>
      <c r="KK69" s="52"/>
      <c r="KL69" s="52"/>
      <c r="KM69" s="52"/>
      <c r="KN69" s="52"/>
      <c r="KO69" s="52"/>
      <c r="KP69" s="52"/>
      <c r="KQ69" s="52"/>
      <c r="KR69" s="52"/>
      <c r="KS69" s="52"/>
      <c r="KT69" s="52"/>
      <c r="KU69" s="52"/>
      <c r="KV69" s="52"/>
      <c r="KW69" s="52"/>
      <c r="KX69" s="52"/>
      <c r="KY69" s="52"/>
      <c r="KZ69" s="52"/>
      <c r="LA69" s="52"/>
      <c r="LB69" s="52"/>
      <c r="LC69" s="52"/>
      <c r="LD69" s="52"/>
      <c r="LE69" s="52"/>
      <c r="LF69" s="52"/>
      <c r="LG69" s="52"/>
      <c r="LH69" s="52"/>
      <c r="LI69" s="52"/>
      <c r="LJ69" s="52"/>
      <c r="LK69" s="52"/>
      <c r="LL69" s="52"/>
      <c r="LM69" s="52"/>
      <c r="LN69" s="52"/>
      <c r="LO69" s="52"/>
      <c r="LP69" s="52"/>
      <c r="LQ69" s="52"/>
      <c r="LR69" s="52"/>
      <c r="LS69" s="52"/>
      <c r="LT69" s="52"/>
      <c r="LU69" s="52"/>
      <c r="LV69" s="52"/>
      <c r="LW69" s="52"/>
      <c r="LX69" s="52"/>
      <c r="LY69" s="52"/>
      <c r="LZ69" s="52"/>
      <c r="MA69" s="52"/>
      <c r="MB69" s="52"/>
      <c r="MC69" s="52"/>
      <c r="MD69" s="52"/>
      <c r="ME69" s="52"/>
      <c r="MF69" s="52"/>
      <c r="MG69" s="52"/>
      <c r="MH69" s="52"/>
      <c r="MI69" s="52"/>
      <c r="MJ69" s="52"/>
      <c r="MK69" s="52"/>
      <c r="ML69" s="52"/>
      <c r="MM69" s="52"/>
      <c r="MN69" s="52"/>
      <c r="MO69" s="52"/>
      <c r="MP69" s="52"/>
      <c r="MQ69" s="52"/>
      <c r="MR69" s="52"/>
      <c r="MS69" s="52"/>
      <c r="MT69" s="52"/>
      <c r="MU69" s="52"/>
      <c r="MV69" s="52"/>
      <c r="MW69" s="52"/>
      <c r="MX69" s="52"/>
      <c r="MY69" s="52"/>
      <c r="MZ69" s="52"/>
      <c r="NA69" s="52"/>
      <c r="NB69" s="52"/>
      <c r="NC69" s="52"/>
      <c r="ND69" s="52"/>
      <c r="NE69" s="52"/>
      <c r="NF69" s="52"/>
      <c r="NG69" s="52"/>
      <c r="NH69" s="52"/>
      <c r="NI69" s="52"/>
      <c r="NJ69" s="52"/>
      <c r="NK69" s="52"/>
      <c r="NL69" s="52"/>
      <c r="NM69" s="52"/>
      <c r="NN69" s="52"/>
      <c r="NO69" s="52"/>
      <c r="NP69" s="52"/>
      <c r="NQ69" s="52"/>
      <c r="NR69" s="52"/>
      <c r="NS69" s="52"/>
      <c r="NT69" s="52"/>
      <c r="NU69" s="52"/>
      <c r="NV69" s="52"/>
      <c r="NW69" s="52"/>
      <c r="NX69" s="52"/>
      <c r="NY69" s="52"/>
      <c r="NZ69" s="52"/>
      <c r="OA69" s="52"/>
      <c r="OB69" s="52"/>
      <c r="OC69" s="52"/>
      <c r="OD69" s="52"/>
      <c r="OE69" s="52"/>
      <c r="OF69" s="52"/>
      <c r="OG69" s="52"/>
      <c r="OH69" s="52"/>
      <c r="OI69" s="52"/>
      <c r="OJ69" s="52"/>
      <c r="OK69" s="52"/>
      <c r="OL69" s="52"/>
      <c r="OM69" s="52"/>
      <c r="ON69" s="52"/>
      <c r="OO69" s="52"/>
      <c r="OP69" s="52"/>
      <c r="OQ69" s="52"/>
      <c r="OR69" s="52"/>
      <c r="OS69" s="52"/>
      <c r="OT69" s="52"/>
      <c r="OU69" s="52"/>
      <c r="OV69" s="52"/>
      <c r="OW69" s="52"/>
      <c r="OX69" s="52"/>
      <c r="OY69" s="52"/>
      <c r="OZ69" s="52"/>
      <c r="PA69" s="52"/>
      <c r="PB69" s="52"/>
      <c r="PC69" s="52"/>
      <c r="PD69" s="52"/>
      <c r="PE69" s="52"/>
      <c r="PF69" s="52"/>
      <c r="PG69" s="52"/>
      <c r="PH69" s="52"/>
      <c r="PI69" s="52"/>
      <c r="PJ69" s="52"/>
      <c r="PK69" s="52"/>
      <c r="PL69" s="52"/>
      <c r="PM69" s="52"/>
      <c r="PN69" s="52"/>
      <c r="PO69" s="52"/>
      <c r="PP69" s="52"/>
      <c r="PQ69" s="52"/>
      <c r="PR69" s="52"/>
      <c r="PS69" s="52"/>
      <c r="PT69" s="52"/>
      <c r="PU69" s="52"/>
      <c r="PV69" s="52"/>
      <c r="PW69" s="52"/>
      <c r="PX69" s="52"/>
      <c r="PY69" s="52"/>
      <c r="PZ69" s="52"/>
      <c r="QA69" s="52"/>
      <c r="QB69" s="52"/>
      <c r="QC69" s="52"/>
      <c r="QD69" s="52"/>
      <c r="QE69" s="52"/>
      <c r="QF69" s="52"/>
      <c r="QG69" s="52"/>
      <c r="QH69" s="52"/>
      <c r="QI69" s="52"/>
      <c r="QJ69" s="52"/>
      <c r="QK69" s="52"/>
      <c r="QL69" s="52"/>
      <c r="QM69" s="52"/>
      <c r="QN69" s="52"/>
      <c r="QO69" s="52"/>
      <c r="QP69" s="52"/>
      <c r="QQ69" s="52"/>
      <c r="QR69" s="52"/>
      <c r="QS69" s="52"/>
      <c r="QT69" s="52"/>
      <c r="QU69" s="52"/>
      <c r="QV69" s="52"/>
      <c r="QW69" s="52"/>
      <c r="QX69" s="52"/>
      <c r="QY69" s="52"/>
      <c r="QZ69" s="52"/>
      <c r="RA69" s="52"/>
      <c r="RB69" s="52"/>
      <c r="RC69" s="52"/>
      <c r="RD69" s="52"/>
      <c r="RE69" s="52"/>
      <c r="RF69" s="52"/>
      <c r="RG69" s="52"/>
      <c r="RH69" s="52"/>
      <c r="RI69" s="52"/>
      <c r="RJ69" s="52"/>
      <c r="RK69" s="52"/>
      <c r="RL69" s="52"/>
      <c r="RM69" s="52"/>
      <c r="RN69" s="52"/>
      <c r="RO69" s="52"/>
      <c r="RP69" s="52"/>
      <c r="RQ69" s="52"/>
      <c r="RR69" s="52"/>
      <c r="RS69" s="52"/>
      <c r="RT69" s="52"/>
      <c r="RU69" s="52"/>
      <c r="RV69" s="52"/>
      <c r="RW69" s="52"/>
      <c r="RX69" s="52"/>
      <c r="RY69" s="52"/>
      <c r="RZ69" s="52"/>
      <c r="SA69" s="52"/>
      <c r="SB69" s="52"/>
      <c r="SC69" s="52"/>
      <c r="SD69" s="52"/>
      <c r="SE69" s="52"/>
      <c r="SF69" s="52"/>
      <c r="SG69" s="52"/>
      <c r="SH69" s="52"/>
      <c r="SI69" s="52"/>
      <c r="SJ69" s="52"/>
      <c r="SK69" s="52"/>
      <c r="SL69" s="52"/>
      <c r="SM69" s="52"/>
      <c r="SN69" s="52"/>
      <c r="SO69" s="52"/>
      <c r="SP69" s="52"/>
      <c r="SQ69" s="52"/>
      <c r="SR69" s="52"/>
      <c r="SS69" s="52"/>
      <c r="ST69" s="52"/>
      <c r="SU69" s="52"/>
      <c r="SV69" s="52"/>
      <c r="SW69" s="52"/>
      <c r="SX69" s="52"/>
      <c r="SY69" s="52"/>
      <c r="SZ69" s="52"/>
      <c r="TA69" s="52"/>
      <c r="TB69" s="52"/>
      <c r="TC69" s="52"/>
      <c r="TD69" s="52"/>
      <c r="TE69" s="52"/>
      <c r="TF69" s="52"/>
      <c r="TG69" s="52"/>
      <c r="TH69" s="52"/>
      <c r="TI69" s="52"/>
      <c r="TJ69" s="52"/>
      <c r="TK69" s="52"/>
      <c r="TL69" s="52"/>
      <c r="TM69" s="52"/>
      <c r="TN69" s="52"/>
      <c r="TO69" s="52"/>
      <c r="TP69" s="52"/>
      <c r="TQ69" s="52"/>
      <c r="TR69" s="52"/>
      <c r="TS69" s="52"/>
      <c r="TT69" s="52"/>
      <c r="TU69" s="52"/>
      <c r="TV69" s="52"/>
      <c r="TW69" s="52"/>
      <c r="TX69" s="52"/>
      <c r="TY69" s="52"/>
      <c r="TZ69" s="52"/>
      <c r="UA69" s="52"/>
      <c r="UB69" s="52"/>
      <c r="UC69" s="52"/>
      <c r="UD69" s="52"/>
      <c r="UE69" s="52"/>
      <c r="UF69" s="52"/>
      <c r="UG69" s="52"/>
      <c r="UH69" s="52"/>
      <c r="UI69" s="52"/>
      <c r="UJ69" s="52"/>
      <c r="UK69" s="52"/>
      <c r="UL69" s="52"/>
      <c r="UM69" s="52"/>
      <c r="UN69" s="52"/>
      <c r="UO69" s="52"/>
      <c r="UP69" s="52"/>
      <c r="UQ69" s="52"/>
      <c r="UR69" s="52"/>
      <c r="US69" s="52"/>
      <c r="UT69" s="52"/>
      <c r="UU69" s="52"/>
      <c r="UV69" s="52"/>
      <c r="UW69" s="52"/>
      <c r="UX69" s="52"/>
      <c r="UY69" s="52"/>
      <c r="UZ69" s="52"/>
      <c r="VA69" s="52"/>
      <c r="VB69" s="52"/>
      <c r="VC69" s="52"/>
      <c r="VD69" s="52"/>
      <c r="VE69" s="52"/>
      <c r="VF69" s="52"/>
      <c r="VG69" s="52"/>
      <c r="VH69" s="52"/>
      <c r="VI69" s="52"/>
      <c r="VJ69" s="52"/>
      <c r="VK69" s="52"/>
      <c r="VL69" s="52"/>
      <c r="VM69" s="52"/>
      <c r="VN69" s="52"/>
      <c r="VO69" s="52"/>
      <c r="VP69" s="52"/>
      <c r="VQ69" s="52"/>
      <c r="VR69" s="52"/>
      <c r="VS69" s="52"/>
      <c r="VT69" s="52"/>
      <c r="VU69" s="52"/>
      <c r="VV69" s="52"/>
      <c r="VW69" s="52"/>
      <c r="VX69" s="52"/>
      <c r="VY69" s="52"/>
      <c r="VZ69" s="52"/>
      <c r="WA69" s="52"/>
      <c r="WB69" s="52"/>
      <c r="WC69" s="52"/>
      <c r="WD69" s="52"/>
      <c r="WE69" s="52"/>
      <c r="WF69" s="52"/>
      <c r="WG69" s="52"/>
      <c r="WH69" s="52"/>
      <c r="WI69" s="52"/>
      <c r="WJ69" s="52"/>
      <c r="WK69" s="52"/>
      <c r="WL69" s="52"/>
      <c r="WM69" s="52"/>
      <c r="WN69" s="52"/>
      <c r="WO69" s="52"/>
      <c r="WP69" s="52"/>
      <c r="WQ69" s="52"/>
      <c r="WR69" s="52"/>
      <c r="WS69" s="52"/>
      <c r="WT69" s="52"/>
      <c r="WU69" s="52"/>
      <c r="WV69" s="52"/>
      <c r="WW69" s="52"/>
      <c r="WX69" s="52"/>
      <c r="WY69" s="52"/>
      <c r="WZ69" s="52"/>
      <c r="XA69" s="52"/>
      <c r="XB69" s="52"/>
      <c r="XC69" s="52"/>
      <c r="XD69" s="52"/>
      <c r="XE69" s="52"/>
      <c r="XF69" s="52"/>
      <c r="XG69" s="52"/>
      <c r="XH69" s="52"/>
      <c r="XI69" s="52"/>
      <c r="XJ69" s="52"/>
      <c r="XK69" s="52"/>
      <c r="XL69" s="52"/>
      <c r="XM69" s="52"/>
      <c r="XN69" s="52"/>
      <c r="XO69" s="52"/>
      <c r="XP69" s="52"/>
      <c r="XQ69" s="52"/>
      <c r="XR69" s="52"/>
      <c r="XS69" s="52"/>
      <c r="XT69" s="52"/>
      <c r="XU69" s="52"/>
      <c r="XV69" s="52"/>
      <c r="XW69" s="52"/>
      <c r="XX69" s="52"/>
      <c r="XY69" s="52"/>
      <c r="XZ69" s="52"/>
      <c r="YA69" s="52"/>
      <c r="YB69" s="52"/>
      <c r="YC69" s="52"/>
      <c r="YD69" s="52"/>
      <c r="YE69" s="52"/>
      <c r="YF69" s="52"/>
      <c r="YG69" s="52"/>
      <c r="YH69" s="52"/>
      <c r="YI69" s="52"/>
      <c r="YJ69" s="52"/>
      <c r="YK69" s="52"/>
      <c r="YL69" s="52"/>
      <c r="YM69" s="52"/>
      <c r="YN69" s="52"/>
      <c r="YO69" s="52"/>
      <c r="YP69" s="52"/>
      <c r="YQ69" s="52"/>
      <c r="YR69" s="52"/>
      <c r="YS69" s="52"/>
      <c r="YT69" s="52"/>
      <c r="YU69" s="52"/>
      <c r="YV69" s="52"/>
      <c r="YW69" s="52"/>
      <c r="YX69" s="52"/>
      <c r="YY69" s="52"/>
      <c r="YZ69" s="52"/>
      <c r="ZA69" s="52"/>
      <c r="ZB69" s="52"/>
      <c r="ZC69" s="52"/>
      <c r="ZD69" s="52"/>
      <c r="ZE69" s="52"/>
      <c r="ZF69" s="52"/>
      <c r="ZG69" s="52"/>
      <c r="ZH69" s="52"/>
      <c r="ZI69" s="52"/>
      <c r="ZJ69" s="52"/>
      <c r="ZK69" s="52"/>
      <c r="ZL69" s="52"/>
      <c r="ZM69" s="52"/>
      <c r="ZN69" s="52"/>
      <c r="ZO69" s="52"/>
      <c r="ZP69" s="52"/>
      <c r="ZQ69" s="52"/>
      <c r="ZR69" s="52"/>
      <c r="ZS69" s="52"/>
      <c r="ZT69" s="52"/>
      <c r="ZU69" s="52"/>
      <c r="ZV69" s="52"/>
      <c r="ZW69" s="52"/>
      <c r="ZX69" s="52"/>
      <c r="ZY69" s="52"/>
      <c r="ZZ69" s="52"/>
      <c r="AAA69" s="52"/>
      <c r="AAB69" s="52"/>
      <c r="AAC69" s="52"/>
      <c r="AAD69" s="52"/>
      <c r="AAE69" s="52"/>
      <c r="AAF69" s="52"/>
      <c r="AAG69" s="52"/>
      <c r="AAH69" s="52"/>
      <c r="AAI69" s="52"/>
      <c r="AAJ69" s="52"/>
      <c r="AAK69" s="52"/>
      <c r="AAL69" s="52"/>
      <c r="AAM69" s="52"/>
      <c r="AAN69" s="52"/>
      <c r="AAO69" s="52"/>
      <c r="AAP69" s="52"/>
      <c r="AAQ69" s="52"/>
      <c r="AAR69" s="52"/>
      <c r="AAS69" s="52"/>
      <c r="AAT69" s="52"/>
      <c r="AAU69" s="52"/>
      <c r="AAV69" s="52"/>
      <c r="AAW69" s="52"/>
      <c r="AAX69" s="52"/>
      <c r="AAY69" s="52"/>
      <c r="AAZ69" s="52"/>
      <c r="ABA69" s="52"/>
      <c r="ABB69" s="52"/>
      <c r="ABC69" s="52"/>
      <c r="ABD69" s="52"/>
      <c r="ABE69" s="52"/>
      <c r="ABF69" s="52"/>
      <c r="ABG69" s="52"/>
      <c r="ABH69" s="52"/>
      <c r="ABI69" s="52"/>
      <c r="ABJ69" s="52"/>
      <c r="ABK69" s="52"/>
      <c r="ABL69" s="52"/>
      <c r="ABM69" s="52"/>
      <c r="ABN69" s="52"/>
      <c r="ABO69" s="52"/>
      <c r="ABP69" s="52"/>
      <c r="ABQ69" s="52"/>
      <c r="ABR69" s="52"/>
      <c r="ABS69" s="52"/>
      <c r="ABT69" s="52"/>
      <c r="ABU69" s="52"/>
      <c r="ABV69" s="52"/>
      <c r="ABW69" s="52"/>
      <c r="ABX69" s="52"/>
      <c r="ABY69" s="52"/>
      <c r="ABZ69" s="52"/>
      <c r="ACA69" s="52"/>
      <c r="ACB69" s="52"/>
      <c r="ACC69" s="52"/>
      <c r="ACD69" s="52"/>
      <c r="ACE69" s="52"/>
      <c r="ACF69" s="52"/>
      <c r="ACG69" s="52"/>
      <c r="ACH69" s="52"/>
      <c r="ACI69" s="52"/>
      <c r="ACJ69" s="52"/>
      <c r="ACK69" s="52"/>
      <c r="ACL69" s="52"/>
      <c r="ACM69" s="52"/>
      <c r="ACN69" s="52"/>
      <c r="ACO69" s="52"/>
      <c r="ACP69" s="52"/>
      <c r="ACQ69" s="52"/>
      <c r="ACR69" s="52"/>
      <c r="ACS69" s="52"/>
      <c r="ACT69" s="52"/>
      <c r="ACU69" s="52"/>
      <c r="ACV69" s="52"/>
      <c r="ACW69" s="52"/>
      <c r="ACX69" s="52"/>
      <c r="ACY69" s="52"/>
      <c r="ACZ69" s="52"/>
      <c r="ADA69" s="52"/>
      <c r="ADB69" s="52"/>
      <c r="ADC69" s="52"/>
      <c r="ADD69" s="52"/>
      <c r="ADE69" s="52"/>
      <c r="ADF69" s="52"/>
      <c r="ADG69" s="52"/>
      <c r="ADH69" s="52"/>
      <c r="ADI69" s="52"/>
      <c r="ADJ69" s="52"/>
      <c r="ADK69" s="52"/>
      <c r="ADL69" s="52"/>
      <c r="ADM69" s="52"/>
      <c r="ADN69" s="52"/>
      <c r="ADO69" s="52"/>
      <c r="ADP69" s="52"/>
      <c r="ADQ69" s="52"/>
      <c r="ADR69" s="52"/>
      <c r="ADS69" s="52"/>
      <c r="ADT69" s="52"/>
      <c r="ADU69" s="52"/>
      <c r="ADV69" s="52"/>
      <c r="ADW69" s="52"/>
      <c r="ADX69" s="52"/>
      <c r="ADY69" s="52"/>
      <c r="ADZ69" s="52"/>
      <c r="AEA69" s="52"/>
      <c r="AEB69" s="52"/>
      <c r="AEC69" s="52"/>
      <c r="AED69" s="52"/>
      <c r="AEE69" s="52"/>
      <c r="AEF69" s="52"/>
      <c r="AEG69" s="52"/>
      <c r="AEH69" s="52"/>
      <c r="AEI69" s="52"/>
      <c r="AEJ69" s="52"/>
      <c r="AEK69" s="52"/>
      <c r="AEL69" s="52"/>
      <c r="AEM69" s="52"/>
      <c r="AEN69" s="52"/>
      <c r="AEO69" s="52"/>
      <c r="AEP69" s="52"/>
      <c r="AEQ69" s="52"/>
      <c r="AER69" s="52"/>
      <c r="AES69" s="52"/>
      <c r="AET69" s="52"/>
      <c r="AEU69" s="52"/>
      <c r="AEV69" s="52"/>
      <c r="AEW69" s="52"/>
      <c r="AEX69" s="52"/>
      <c r="AEY69" s="52"/>
      <c r="AEZ69" s="52"/>
      <c r="AFA69" s="52"/>
      <c r="AFB69" s="52"/>
      <c r="AFC69" s="52"/>
      <c r="AFD69" s="52"/>
      <c r="AFE69" s="52"/>
      <c r="AFF69" s="52"/>
      <c r="AFG69" s="52"/>
      <c r="AFH69" s="52"/>
      <c r="AFI69" s="52"/>
      <c r="AFJ69" s="52"/>
      <c r="AFK69" s="52"/>
      <c r="AFL69" s="52"/>
      <c r="AFM69" s="52"/>
      <c r="AFN69" s="52"/>
      <c r="AFO69" s="52"/>
      <c r="AFP69" s="52"/>
      <c r="AFQ69" s="52"/>
      <c r="AFR69" s="52"/>
      <c r="AFS69" s="52"/>
      <c r="AFT69" s="52"/>
      <c r="AFU69" s="52"/>
      <c r="AFV69" s="52"/>
      <c r="AFW69" s="52"/>
      <c r="AFX69" s="52"/>
      <c r="AFY69" s="52"/>
      <c r="AFZ69" s="52"/>
      <c r="AGA69" s="52"/>
      <c r="AGB69" s="52"/>
      <c r="AGC69" s="52"/>
      <c r="AGD69" s="52"/>
      <c r="AGE69" s="52"/>
      <c r="AGF69" s="52"/>
      <c r="AGG69" s="52"/>
      <c r="AGH69" s="52"/>
      <c r="AGI69" s="52"/>
      <c r="AGJ69" s="52"/>
      <c r="AGK69" s="52"/>
      <c r="AGL69" s="52"/>
      <c r="AGM69" s="52"/>
      <c r="AGN69" s="52"/>
      <c r="AGO69" s="52"/>
      <c r="AGP69" s="52"/>
      <c r="AGQ69" s="52"/>
      <c r="AGR69" s="52"/>
      <c r="AGS69" s="52"/>
      <c r="AGT69" s="52"/>
      <c r="AGU69" s="52"/>
      <c r="AGV69" s="52"/>
      <c r="AGW69" s="52"/>
      <c r="AGX69" s="52"/>
      <c r="AGY69" s="52"/>
      <c r="AGZ69" s="52"/>
      <c r="AHA69" s="52"/>
      <c r="AHB69" s="52"/>
      <c r="AHC69" s="52"/>
      <c r="AHD69" s="52"/>
      <c r="AHE69" s="52"/>
      <c r="AHF69" s="52"/>
      <c r="AHG69" s="52"/>
      <c r="AHH69" s="52"/>
      <c r="AHI69" s="52"/>
      <c r="AHJ69" s="52"/>
      <c r="AHK69" s="52"/>
      <c r="AHL69" s="52"/>
      <c r="AHM69" s="52"/>
      <c r="AHN69" s="52"/>
      <c r="AHO69" s="52"/>
      <c r="AHP69" s="52"/>
      <c r="AHQ69" s="52"/>
      <c r="AHR69" s="52"/>
      <c r="AHS69" s="52"/>
      <c r="AHT69" s="52"/>
      <c r="AHU69" s="52"/>
      <c r="AHV69" s="52"/>
      <c r="AHW69" s="52"/>
      <c r="AHX69" s="52"/>
      <c r="AHY69" s="52"/>
      <c r="AHZ69" s="52"/>
      <c r="AIA69" s="52"/>
      <c r="AIB69" s="52"/>
      <c r="AIC69" s="52"/>
      <c r="AID69" s="52"/>
      <c r="AIE69" s="52"/>
      <c r="AIF69" s="52"/>
      <c r="AIG69" s="52"/>
      <c r="AIH69" s="52"/>
      <c r="AII69" s="52"/>
      <c r="AIJ69" s="52"/>
      <c r="AIK69" s="52"/>
      <c r="AIL69" s="52"/>
      <c r="AIM69" s="52"/>
      <c r="AIN69" s="52"/>
      <c r="AIO69" s="52"/>
      <c r="AIP69" s="52"/>
      <c r="AIQ69" s="52"/>
      <c r="AIR69" s="52"/>
      <c r="AIS69" s="52"/>
      <c r="AIT69" s="52"/>
      <c r="AIU69" s="52"/>
      <c r="AIV69" s="52"/>
      <c r="AIW69" s="52"/>
      <c r="AIX69" s="52"/>
      <c r="AIY69" s="52"/>
      <c r="AIZ69" s="52"/>
      <c r="AJA69" s="52"/>
      <c r="AJB69" s="52"/>
      <c r="AJC69" s="52"/>
      <c r="AJD69" s="52"/>
      <c r="AJE69" s="52"/>
      <c r="AJF69" s="52"/>
      <c r="AJG69" s="52"/>
      <c r="AJH69" s="52"/>
      <c r="AJI69" s="52"/>
      <c r="AJJ69" s="52"/>
      <c r="AJK69" s="52"/>
      <c r="AJL69" s="52"/>
      <c r="AJM69" s="52"/>
      <c r="AJN69" s="52"/>
      <c r="AJO69" s="52"/>
      <c r="AJP69" s="52"/>
      <c r="AJQ69" s="52"/>
      <c r="AJR69" s="52"/>
      <c r="AJS69" s="52"/>
      <c r="AJT69" s="52"/>
      <c r="AJU69" s="52"/>
      <c r="AJV69" s="52"/>
      <c r="AJW69" s="52"/>
      <c r="AJX69" s="52"/>
      <c r="AJY69" s="52"/>
      <c r="AJZ69" s="52"/>
      <c r="AKA69" s="52"/>
      <c r="AKB69" s="52"/>
      <c r="AKC69" s="52"/>
      <c r="AKD69" s="52"/>
      <c r="AKE69" s="52"/>
      <c r="AKF69" s="52"/>
      <c r="AKG69" s="52"/>
      <c r="AKH69" s="52"/>
      <c r="AKI69" s="52"/>
      <c r="AKJ69" s="52"/>
      <c r="AKK69" s="52"/>
      <c r="AKL69" s="52"/>
      <c r="AKM69" s="52"/>
      <c r="AKN69" s="52"/>
      <c r="AKO69" s="52"/>
      <c r="AKP69" s="52"/>
      <c r="AKQ69" s="52"/>
      <c r="AKR69" s="52"/>
      <c r="AKS69" s="52"/>
      <c r="AKT69" s="52"/>
      <c r="AKU69" s="52"/>
      <c r="AKV69" s="52"/>
      <c r="AKW69" s="52"/>
      <c r="AKX69" s="52"/>
      <c r="AKY69" s="52"/>
      <c r="AKZ69" s="52"/>
      <c r="ALA69" s="52"/>
      <c r="ALB69" s="52"/>
      <c r="ALC69" s="52"/>
      <c r="ALD69" s="52"/>
      <c r="ALE69" s="52"/>
      <c r="ALF69" s="52"/>
      <c r="ALG69" s="52"/>
      <c r="ALH69" s="52"/>
      <c r="ALI69" s="52"/>
      <c r="ALJ69" s="52"/>
      <c r="ALK69" s="52"/>
      <c r="ALL69" s="52"/>
      <c r="ALM69" s="52"/>
      <c r="ALN69" s="52"/>
      <c r="ALO69" s="52"/>
      <c r="ALP69" s="52"/>
      <c r="ALQ69" s="52"/>
      <c r="ALR69" s="52"/>
      <c r="ALS69" s="52"/>
      <c r="ALT69" s="52"/>
      <c r="ALU69" s="52"/>
      <c r="ALV69" s="52"/>
      <c r="ALW69" s="52"/>
      <c r="ALX69" s="52"/>
      <c r="ALY69" s="52"/>
      <c r="ALZ69" s="52"/>
      <c r="AMA69" s="52"/>
      <c r="AMB69" s="52"/>
      <c r="AMC69" s="52"/>
      <c r="AMD69" s="52"/>
      <c r="AME69" s="52"/>
      <c r="AMF69" s="52"/>
      <c r="AMG69" s="52"/>
      <c r="AMH69" s="52"/>
      <c r="AMI69" s="52"/>
      <c r="AMJ69" s="52"/>
    </row>
    <row r="70" spans="1:1024" s="53" customFormat="1" ht="25.5" outlineLevel="1">
      <c r="A70" s="150" t="s">
        <v>142</v>
      </c>
      <c r="B70" s="182" t="s">
        <v>318</v>
      </c>
      <c r="C70" s="184" t="s">
        <v>14</v>
      </c>
      <c r="D70" s="182" t="s">
        <v>319</v>
      </c>
      <c r="E70" s="184" t="s">
        <v>88</v>
      </c>
      <c r="F70" s="162">
        <v>8</v>
      </c>
      <c r="G70" s="163"/>
      <c r="H70" s="57">
        <f t="shared" si="8"/>
        <v>0</v>
      </c>
      <c r="I70" s="247">
        <f t="shared" si="10"/>
        <v>0</v>
      </c>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c r="IV70" s="52"/>
      <c r="IW70" s="52"/>
      <c r="IX70" s="52"/>
      <c r="IY70" s="52"/>
      <c r="IZ70" s="52"/>
      <c r="JA70" s="52"/>
      <c r="JB70" s="52"/>
      <c r="JC70" s="52"/>
      <c r="JD70" s="52"/>
      <c r="JE70" s="52"/>
      <c r="JF70" s="52"/>
      <c r="JG70" s="52"/>
      <c r="JH70" s="52"/>
      <c r="JI70" s="52"/>
      <c r="JJ70" s="52"/>
      <c r="JK70" s="52"/>
      <c r="JL70" s="52"/>
      <c r="JM70" s="52"/>
      <c r="JN70" s="52"/>
      <c r="JO70" s="52"/>
      <c r="JP70" s="52"/>
      <c r="JQ70" s="52"/>
      <c r="JR70" s="52"/>
      <c r="JS70" s="52"/>
      <c r="JT70" s="52"/>
      <c r="JU70" s="52"/>
      <c r="JV70" s="52"/>
      <c r="JW70" s="52"/>
      <c r="JX70" s="52"/>
      <c r="JY70" s="52"/>
      <c r="JZ70" s="52"/>
      <c r="KA70" s="52"/>
      <c r="KB70" s="52"/>
      <c r="KC70" s="52"/>
      <c r="KD70" s="52"/>
      <c r="KE70" s="52"/>
      <c r="KF70" s="52"/>
      <c r="KG70" s="52"/>
      <c r="KH70" s="52"/>
      <c r="KI70" s="52"/>
      <c r="KJ70" s="52"/>
      <c r="KK70" s="52"/>
      <c r="KL70" s="52"/>
      <c r="KM70" s="52"/>
      <c r="KN70" s="52"/>
      <c r="KO70" s="52"/>
      <c r="KP70" s="52"/>
      <c r="KQ70" s="52"/>
      <c r="KR70" s="52"/>
      <c r="KS70" s="52"/>
      <c r="KT70" s="52"/>
      <c r="KU70" s="52"/>
      <c r="KV70" s="52"/>
      <c r="KW70" s="52"/>
      <c r="KX70" s="52"/>
      <c r="KY70" s="52"/>
      <c r="KZ70" s="52"/>
      <c r="LA70" s="52"/>
      <c r="LB70" s="52"/>
      <c r="LC70" s="52"/>
      <c r="LD70" s="52"/>
      <c r="LE70" s="52"/>
      <c r="LF70" s="52"/>
      <c r="LG70" s="52"/>
      <c r="LH70" s="52"/>
      <c r="LI70" s="52"/>
      <c r="LJ70" s="52"/>
      <c r="LK70" s="52"/>
      <c r="LL70" s="52"/>
      <c r="LM70" s="52"/>
      <c r="LN70" s="52"/>
      <c r="LO70" s="52"/>
      <c r="LP70" s="52"/>
      <c r="LQ70" s="52"/>
      <c r="LR70" s="52"/>
      <c r="LS70" s="52"/>
      <c r="LT70" s="52"/>
      <c r="LU70" s="52"/>
      <c r="LV70" s="52"/>
      <c r="LW70" s="52"/>
      <c r="LX70" s="52"/>
      <c r="LY70" s="52"/>
      <c r="LZ70" s="52"/>
      <c r="MA70" s="52"/>
      <c r="MB70" s="52"/>
      <c r="MC70" s="52"/>
      <c r="MD70" s="52"/>
      <c r="ME70" s="52"/>
      <c r="MF70" s="52"/>
      <c r="MG70" s="52"/>
      <c r="MH70" s="52"/>
      <c r="MI70" s="52"/>
      <c r="MJ70" s="52"/>
      <c r="MK70" s="52"/>
      <c r="ML70" s="52"/>
      <c r="MM70" s="52"/>
      <c r="MN70" s="52"/>
      <c r="MO70" s="52"/>
      <c r="MP70" s="52"/>
      <c r="MQ70" s="52"/>
      <c r="MR70" s="52"/>
      <c r="MS70" s="52"/>
      <c r="MT70" s="52"/>
      <c r="MU70" s="52"/>
      <c r="MV70" s="52"/>
      <c r="MW70" s="52"/>
      <c r="MX70" s="52"/>
      <c r="MY70" s="52"/>
      <c r="MZ70" s="52"/>
      <c r="NA70" s="52"/>
      <c r="NB70" s="52"/>
      <c r="NC70" s="52"/>
      <c r="ND70" s="52"/>
      <c r="NE70" s="52"/>
      <c r="NF70" s="52"/>
      <c r="NG70" s="52"/>
      <c r="NH70" s="52"/>
      <c r="NI70" s="52"/>
      <c r="NJ70" s="52"/>
      <c r="NK70" s="52"/>
      <c r="NL70" s="52"/>
      <c r="NM70" s="52"/>
      <c r="NN70" s="52"/>
      <c r="NO70" s="52"/>
      <c r="NP70" s="52"/>
      <c r="NQ70" s="52"/>
      <c r="NR70" s="52"/>
      <c r="NS70" s="52"/>
      <c r="NT70" s="52"/>
      <c r="NU70" s="52"/>
      <c r="NV70" s="52"/>
      <c r="NW70" s="52"/>
      <c r="NX70" s="52"/>
      <c r="NY70" s="52"/>
      <c r="NZ70" s="52"/>
      <c r="OA70" s="52"/>
      <c r="OB70" s="52"/>
      <c r="OC70" s="52"/>
      <c r="OD70" s="52"/>
      <c r="OE70" s="52"/>
      <c r="OF70" s="52"/>
      <c r="OG70" s="52"/>
      <c r="OH70" s="52"/>
      <c r="OI70" s="52"/>
      <c r="OJ70" s="52"/>
      <c r="OK70" s="52"/>
      <c r="OL70" s="52"/>
      <c r="OM70" s="52"/>
      <c r="ON70" s="52"/>
      <c r="OO70" s="52"/>
      <c r="OP70" s="52"/>
      <c r="OQ70" s="52"/>
      <c r="OR70" s="52"/>
      <c r="OS70" s="52"/>
      <c r="OT70" s="52"/>
      <c r="OU70" s="52"/>
      <c r="OV70" s="52"/>
      <c r="OW70" s="52"/>
      <c r="OX70" s="52"/>
      <c r="OY70" s="52"/>
      <c r="OZ70" s="52"/>
      <c r="PA70" s="52"/>
      <c r="PB70" s="52"/>
      <c r="PC70" s="52"/>
      <c r="PD70" s="52"/>
      <c r="PE70" s="52"/>
      <c r="PF70" s="52"/>
      <c r="PG70" s="52"/>
      <c r="PH70" s="52"/>
      <c r="PI70" s="52"/>
      <c r="PJ70" s="52"/>
      <c r="PK70" s="52"/>
      <c r="PL70" s="52"/>
      <c r="PM70" s="52"/>
      <c r="PN70" s="52"/>
      <c r="PO70" s="52"/>
      <c r="PP70" s="52"/>
      <c r="PQ70" s="52"/>
      <c r="PR70" s="52"/>
      <c r="PS70" s="52"/>
      <c r="PT70" s="52"/>
      <c r="PU70" s="52"/>
      <c r="PV70" s="52"/>
      <c r="PW70" s="52"/>
      <c r="PX70" s="52"/>
      <c r="PY70" s="52"/>
      <c r="PZ70" s="52"/>
      <c r="QA70" s="52"/>
      <c r="QB70" s="52"/>
      <c r="QC70" s="52"/>
      <c r="QD70" s="52"/>
      <c r="QE70" s="52"/>
      <c r="QF70" s="52"/>
      <c r="QG70" s="52"/>
      <c r="QH70" s="52"/>
      <c r="QI70" s="52"/>
      <c r="QJ70" s="52"/>
      <c r="QK70" s="52"/>
      <c r="QL70" s="52"/>
      <c r="QM70" s="52"/>
      <c r="QN70" s="52"/>
      <c r="QO70" s="52"/>
      <c r="QP70" s="52"/>
      <c r="QQ70" s="52"/>
      <c r="QR70" s="52"/>
      <c r="QS70" s="52"/>
      <c r="QT70" s="52"/>
      <c r="QU70" s="52"/>
      <c r="QV70" s="52"/>
      <c r="QW70" s="52"/>
      <c r="QX70" s="52"/>
      <c r="QY70" s="52"/>
      <c r="QZ70" s="52"/>
      <c r="RA70" s="52"/>
      <c r="RB70" s="52"/>
      <c r="RC70" s="52"/>
      <c r="RD70" s="52"/>
      <c r="RE70" s="52"/>
      <c r="RF70" s="52"/>
      <c r="RG70" s="52"/>
      <c r="RH70" s="52"/>
      <c r="RI70" s="52"/>
      <c r="RJ70" s="52"/>
      <c r="RK70" s="52"/>
      <c r="RL70" s="52"/>
      <c r="RM70" s="52"/>
      <c r="RN70" s="52"/>
      <c r="RO70" s="52"/>
      <c r="RP70" s="52"/>
      <c r="RQ70" s="52"/>
      <c r="RR70" s="52"/>
      <c r="RS70" s="52"/>
      <c r="RT70" s="52"/>
      <c r="RU70" s="52"/>
      <c r="RV70" s="52"/>
      <c r="RW70" s="52"/>
      <c r="RX70" s="52"/>
      <c r="RY70" s="52"/>
      <c r="RZ70" s="52"/>
      <c r="SA70" s="52"/>
      <c r="SB70" s="52"/>
      <c r="SC70" s="52"/>
      <c r="SD70" s="52"/>
      <c r="SE70" s="52"/>
      <c r="SF70" s="52"/>
      <c r="SG70" s="52"/>
      <c r="SH70" s="52"/>
      <c r="SI70" s="52"/>
      <c r="SJ70" s="52"/>
      <c r="SK70" s="52"/>
      <c r="SL70" s="52"/>
      <c r="SM70" s="52"/>
      <c r="SN70" s="52"/>
      <c r="SO70" s="52"/>
      <c r="SP70" s="52"/>
      <c r="SQ70" s="52"/>
      <c r="SR70" s="52"/>
      <c r="SS70" s="52"/>
      <c r="ST70" s="52"/>
      <c r="SU70" s="52"/>
      <c r="SV70" s="52"/>
      <c r="SW70" s="52"/>
      <c r="SX70" s="52"/>
      <c r="SY70" s="52"/>
      <c r="SZ70" s="52"/>
      <c r="TA70" s="52"/>
      <c r="TB70" s="52"/>
      <c r="TC70" s="52"/>
      <c r="TD70" s="52"/>
      <c r="TE70" s="52"/>
      <c r="TF70" s="52"/>
      <c r="TG70" s="52"/>
      <c r="TH70" s="52"/>
      <c r="TI70" s="52"/>
      <c r="TJ70" s="52"/>
      <c r="TK70" s="52"/>
      <c r="TL70" s="52"/>
      <c r="TM70" s="52"/>
      <c r="TN70" s="52"/>
      <c r="TO70" s="52"/>
      <c r="TP70" s="52"/>
      <c r="TQ70" s="52"/>
      <c r="TR70" s="52"/>
      <c r="TS70" s="52"/>
      <c r="TT70" s="52"/>
      <c r="TU70" s="52"/>
      <c r="TV70" s="52"/>
      <c r="TW70" s="52"/>
      <c r="TX70" s="52"/>
      <c r="TY70" s="52"/>
      <c r="TZ70" s="52"/>
      <c r="UA70" s="52"/>
      <c r="UB70" s="52"/>
      <c r="UC70" s="52"/>
      <c r="UD70" s="52"/>
      <c r="UE70" s="52"/>
      <c r="UF70" s="52"/>
      <c r="UG70" s="52"/>
      <c r="UH70" s="52"/>
      <c r="UI70" s="52"/>
      <c r="UJ70" s="52"/>
      <c r="UK70" s="52"/>
      <c r="UL70" s="52"/>
      <c r="UM70" s="52"/>
      <c r="UN70" s="52"/>
      <c r="UO70" s="52"/>
      <c r="UP70" s="52"/>
      <c r="UQ70" s="52"/>
      <c r="UR70" s="52"/>
      <c r="US70" s="52"/>
      <c r="UT70" s="52"/>
      <c r="UU70" s="52"/>
      <c r="UV70" s="52"/>
      <c r="UW70" s="52"/>
      <c r="UX70" s="52"/>
      <c r="UY70" s="52"/>
      <c r="UZ70" s="52"/>
      <c r="VA70" s="52"/>
      <c r="VB70" s="52"/>
      <c r="VC70" s="52"/>
      <c r="VD70" s="52"/>
      <c r="VE70" s="52"/>
      <c r="VF70" s="52"/>
      <c r="VG70" s="52"/>
      <c r="VH70" s="52"/>
      <c r="VI70" s="52"/>
      <c r="VJ70" s="52"/>
      <c r="VK70" s="52"/>
      <c r="VL70" s="52"/>
      <c r="VM70" s="52"/>
      <c r="VN70" s="52"/>
      <c r="VO70" s="52"/>
      <c r="VP70" s="52"/>
      <c r="VQ70" s="52"/>
      <c r="VR70" s="52"/>
      <c r="VS70" s="52"/>
      <c r="VT70" s="52"/>
      <c r="VU70" s="52"/>
      <c r="VV70" s="52"/>
      <c r="VW70" s="52"/>
      <c r="VX70" s="52"/>
      <c r="VY70" s="52"/>
      <c r="VZ70" s="52"/>
      <c r="WA70" s="52"/>
      <c r="WB70" s="52"/>
      <c r="WC70" s="52"/>
      <c r="WD70" s="52"/>
      <c r="WE70" s="52"/>
      <c r="WF70" s="52"/>
      <c r="WG70" s="52"/>
      <c r="WH70" s="52"/>
      <c r="WI70" s="52"/>
      <c r="WJ70" s="52"/>
      <c r="WK70" s="52"/>
      <c r="WL70" s="52"/>
      <c r="WM70" s="52"/>
      <c r="WN70" s="52"/>
      <c r="WO70" s="52"/>
      <c r="WP70" s="52"/>
      <c r="WQ70" s="52"/>
      <c r="WR70" s="52"/>
      <c r="WS70" s="52"/>
      <c r="WT70" s="52"/>
      <c r="WU70" s="52"/>
      <c r="WV70" s="52"/>
      <c r="WW70" s="52"/>
      <c r="WX70" s="52"/>
      <c r="WY70" s="52"/>
      <c r="WZ70" s="52"/>
      <c r="XA70" s="52"/>
      <c r="XB70" s="52"/>
      <c r="XC70" s="52"/>
      <c r="XD70" s="52"/>
      <c r="XE70" s="52"/>
      <c r="XF70" s="52"/>
      <c r="XG70" s="52"/>
      <c r="XH70" s="52"/>
      <c r="XI70" s="52"/>
      <c r="XJ70" s="52"/>
      <c r="XK70" s="52"/>
      <c r="XL70" s="52"/>
      <c r="XM70" s="52"/>
      <c r="XN70" s="52"/>
      <c r="XO70" s="52"/>
      <c r="XP70" s="52"/>
      <c r="XQ70" s="52"/>
      <c r="XR70" s="52"/>
      <c r="XS70" s="52"/>
      <c r="XT70" s="52"/>
      <c r="XU70" s="52"/>
      <c r="XV70" s="52"/>
      <c r="XW70" s="52"/>
      <c r="XX70" s="52"/>
      <c r="XY70" s="52"/>
      <c r="XZ70" s="52"/>
      <c r="YA70" s="52"/>
      <c r="YB70" s="52"/>
      <c r="YC70" s="52"/>
      <c r="YD70" s="52"/>
      <c r="YE70" s="52"/>
      <c r="YF70" s="52"/>
      <c r="YG70" s="52"/>
      <c r="YH70" s="52"/>
      <c r="YI70" s="52"/>
      <c r="YJ70" s="52"/>
      <c r="YK70" s="52"/>
      <c r="YL70" s="52"/>
      <c r="YM70" s="52"/>
      <c r="YN70" s="52"/>
      <c r="YO70" s="52"/>
      <c r="YP70" s="52"/>
      <c r="YQ70" s="52"/>
      <c r="YR70" s="52"/>
      <c r="YS70" s="52"/>
      <c r="YT70" s="52"/>
      <c r="YU70" s="52"/>
      <c r="YV70" s="52"/>
      <c r="YW70" s="52"/>
      <c r="YX70" s="52"/>
      <c r="YY70" s="52"/>
      <c r="YZ70" s="52"/>
      <c r="ZA70" s="52"/>
      <c r="ZB70" s="52"/>
      <c r="ZC70" s="52"/>
      <c r="ZD70" s="52"/>
      <c r="ZE70" s="52"/>
      <c r="ZF70" s="52"/>
      <c r="ZG70" s="52"/>
      <c r="ZH70" s="52"/>
      <c r="ZI70" s="52"/>
      <c r="ZJ70" s="52"/>
      <c r="ZK70" s="52"/>
      <c r="ZL70" s="52"/>
      <c r="ZM70" s="52"/>
      <c r="ZN70" s="52"/>
      <c r="ZO70" s="52"/>
      <c r="ZP70" s="52"/>
      <c r="ZQ70" s="52"/>
      <c r="ZR70" s="52"/>
      <c r="ZS70" s="52"/>
      <c r="ZT70" s="52"/>
      <c r="ZU70" s="52"/>
      <c r="ZV70" s="52"/>
      <c r="ZW70" s="52"/>
      <c r="ZX70" s="52"/>
      <c r="ZY70" s="52"/>
      <c r="ZZ70" s="52"/>
      <c r="AAA70" s="52"/>
      <c r="AAB70" s="52"/>
      <c r="AAC70" s="52"/>
      <c r="AAD70" s="52"/>
      <c r="AAE70" s="52"/>
      <c r="AAF70" s="52"/>
      <c r="AAG70" s="52"/>
      <c r="AAH70" s="52"/>
      <c r="AAI70" s="52"/>
      <c r="AAJ70" s="52"/>
      <c r="AAK70" s="52"/>
      <c r="AAL70" s="52"/>
      <c r="AAM70" s="52"/>
      <c r="AAN70" s="52"/>
      <c r="AAO70" s="52"/>
      <c r="AAP70" s="52"/>
      <c r="AAQ70" s="52"/>
      <c r="AAR70" s="52"/>
      <c r="AAS70" s="52"/>
      <c r="AAT70" s="52"/>
      <c r="AAU70" s="52"/>
      <c r="AAV70" s="52"/>
      <c r="AAW70" s="52"/>
      <c r="AAX70" s="52"/>
      <c r="AAY70" s="52"/>
      <c r="AAZ70" s="52"/>
      <c r="ABA70" s="52"/>
      <c r="ABB70" s="52"/>
      <c r="ABC70" s="52"/>
      <c r="ABD70" s="52"/>
      <c r="ABE70" s="52"/>
      <c r="ABF70" s="52"/>
      <c r="ABG70" s="52"/>
      <c r="ABH70" s="52"/>
      <c r="ABI70" s="52"/>
      <c r="ABJ70" s="52"/>
      <c r="ABK70" s="52"/>
      <c r="ABL70" s="52"/>
      <c r="ABM70" s="52"/>
      <c r="ABN70" s="52"/>
      <c r="ABO70" s="52"/>
      <c r="ABP70" s="52"/>
      <c r="ABQ70" s="52"/>
      <c r="ABR70" s="52"/>
      <c r="ABS70" s="52"/>
      <c r="ABT70" s="52"/>
      <c r="ABU70" s="52"/>
      <c r="ABV70" s="52"/>
      <c r="ABW70" s="52"/>
      <c r="ABX70" s="52"/>
      <c r="ABY70" s="52"/>
      <c r="ABZ70" s="52"/>
      <c r="ACA70" s="52"/>
      <c r="ACB70" s="52"/>
      <c r="ACC70" s="52"/>
      <c r="ACD70" s="52"/>
      <c r="ACE70" s="52"/>
      <c r="ACF70" s="52"/>
      <c r="ACG70" s="52"/>
      <c r="ACH70" s="52"/>
      <c r="ACI70" s="52"/>
      <c r="ACJ70" s="52"/>
      <c r="ACK70" s="52"/>
      <c r="ACL70" s="52"/>
      <c r="ACM70" s="52"/>
      <c r="ACN70" s="52"/>
      <c r="ACO70" s="52"/>
      <c r="ACP70" s="52"/>
      <c r="ACQ70" s="52"/>
      <c r="ACR70" s="52"/>
      <c r="ACS70" s="52"/>
      <c r="ACT70" s="52"/>
      <c r="ACU70" s="52"/>
      <c r="ACV70" s="52"/>
      <c r="ACW70" s="52"/>
      <c r="ACX70" s="52"/>
      <c r="ACY70" s="52"/>
      <c r="ACZ70" s="52"/>
      <c r="ADA70" s="52"/>
      <c r="ADB70" s="52"/>
      <c r="ADC70" s="52"/>
      <c r="ADD70" s="52"/>
      <c r="ADE70" s="52"/>
      <c r="ADF70" s="52"/>
      <c r="ADG70" s="52"/>
      <c r="ADH70" s="52"/>
      <c r="ADI70" s="52"/>
      <c r="ADJ70" s="52"/>
      <c r="ADK70" s="52"/>
      <c r="ADL70" s="52"/>
      <c r="ADM70" s="52"/>
      <c r="ADN70" s="52"/>
      <c r="ADO70" s="52"/>
      <c r="ADP70" s="52"/>
      <c r="ADQ70" s="52"/>
      <c r="ADR70" s="52"/>
      <c r="ADS70" s="52"/>
      <c r="ADT70" s="52"/>
      <c r="ADU70" s="52"/>
      <c r="ADV70" s="52"/>
      <c r="ADW70" s="52"/>
      <c r="ADX70" s="52"/>
      <c r="ADY70" s="52"/>
      <c r="ADZ70" s="52"/>
      <c r="AEA70" s="52"/>
      <c r="AEB70" s="52"/>
      <c r="AEC70" s="52"/>
      <c r="AED70" s="52"/>
      <c r="AEE70" s="52"/>
      <c r="AEF70" s="52"/>
      <c r="AEG70" s="52"/>
      <c r="AEH70" s="52"/>
      <c r="AEI70" s="52"/>
      <c r="AEJ70" s="52"/>
      <c r="AEK70" s="52"/>
      <c r="AEL70" s="52"/>
      <c r="AEM70" s="52"/>
      <c r="AEN70" s="52"/>
      <c r="AEO70" s="52"/>
      <c r="AEP70" s="52"/>
      <c r="AEQ70" s="52"/>
      <c r="AER70" s="52"/>
      <c r="AES70" s="52"/>
      <c r="AET70" s="52"/>
      <c r="AEU70" s="52"/>
      <c r="AEV70" s="52"/>
      <c r="AEW70" s="52"/>
      <c r="AEX70" s="52"/>
      <c r="AEY70" s="52"/>
      <c r="AEZ70" s="52"/>
      <c r="AFA70" s="52"/>
      <c r="AFB70" s="52"/>
      <c r="AFC70" s="52"/>
      <c r="AFD70" s="52"/>
      <c r="AFE70" s="52"/>
      <c r="AFF70" s="52"/>
      <c r="AFG70" s="52"/>
      <c r="AFH70" s="52"/>
      <c r="AFI70" s="52"/>
      <c r="AFJ70" s="52"/>
      <c r="AFK70" s="52"/>
      <c r="AFL70" s="52"/>
      <c r="AFM70" s="52"/>
      <c r="AFN70" s="52"/>
      <c r="AFO70" s="52"/>
      <c r="AFP70" s="52"/>
      <c r="AFQ70" s="52"/>
      <c r="AFR70" s="52"/>
      <c r="AFS70" s="52"/>
      <c r="AFT70" s="52"/>
      <c r="AFU70" s="52"/>
      <c r="AFV70" s="52"/>
      <c r="AFW70" s="52"/>
      <c r="AFX70" s="52"/>
      <c r="AFY70" s="52"/>
      <c r="AFZ70" s="52"/>
      <c r="AGA70" s="52"/>
      <c r="AGB70" s="52"/>
      <c r="AGC70" s="52"/>
      <c r="AGD70" s="52"/>
      <c r="AGE70" s="52"/>
      <c r="AGF70" s="52"/>
      <c r="AGG70" s="52"/>
      <c r="AGH70" s="52"/>
      <c r="AGI70" s="52"/>
      <c r="AGJ70" s="52"/>
      <c r="AGK70" s="52"/>
      <c r="AGL70" s="52"/>
      <c r="AGM70" s="52"/>
      <c r="AGN70" s="52"/>
      <c r="AGO70" s="52"/>
      <c r="AGP70" s="52"/>
      <c r="AGQ70" s="52"/>
      <c r="AGR70" s="52"/>
      <c r="AGS70" s="52"/>
      <c r="AGT70" s="52"/>
      <c r="AGU70" s="52"/>
      <c r="AGV70" s="52"/>
      <c r="AGW70" s="52"/>
      <c r="AGX70" s="52"/>
      <c r="AGY70" s="52"/>
      <c r="AGZ70" s="52"/>
      <c r="AHA70" s="52"/>
      <c r="AHB70" s="52"/>
      <c r="AHC70" s="52"/>
      <c r="AHD70" s="52"/>
      <c r="AHE70" s="52"/>
      <c r="AHF70" s="52"/>
      <c r="AHG70" s="52"/>
      <c r="AHH70" s="52"/>
      <c r="AHI70" s="52"/>
      <c r="AHJ70" s="52"/>
      <c r="AHK70" s="52"/>
      <c r="AHL70" s="52"/>
      <c r="AHM70" s="52"/>
      <c r="AHN70" s="52"/>
      <c r="AHO70" s="52"/>
      <c r="AHP70" s="52"/>
      <c r="AHQ70" s="52"/>
      <c r="AHR70" s="52"/>
      <c r="AHS70" s="52"/>
      <c r="AHT70" s="52"/>
      <c r="AHU70" s="52"/>
      <c r="AHV70" s="52"/>
      <c r="AHW70" s="52"/>
      <c r="AHX70" s="52"/>
      <c r="AHY70" s="52"/>
      <c r="AHZ70" s="52"/>
      <c r="AIA70" s="52"/>
      <c r="AIB70" s="52"/>
      <c r="AIC70" s="52"/>
      <c r="AID70" s="52"/>
      <c r="AIE70" s="52"/>
      <c r="AIF70" s="52"/>
      <c r="AIG70" s="52"/>
      <c r="AIH70" s="52"/>
      <c r="AII70" s="52"/>
      <c r="AIJ70" s="52"/>
      <c r="AIK70" s="52"/>
      <c r="AIL70" s="52"/>
      <c r="AIM70" s="52"/>
      <c r="AIN70" s="52"/>
      <c r="AIO70" s="52"/>
      <c r="AIP70" s="52"/>
      <c r="AIQ70" s="52"/>
      <c r="AIR70" s="52"/>
      <c r="AIS70" s="52"/>
      <c r="AIT70" s="52"/>
      <c r="AIU70" s="52"/>
      <c r="AIV70" s="52"/>
      <c r="AIW70" s="52"/>
      <c r="AIX70" s="52"/>
      <c r="AIY70" s="52"/>
      <c r="AIZ70" s="52"/>
      <c r="AJA70" s="52"/>
      <c r="AJB70" s="52"/>
      <c r="AJC70" s="52"/>
      <c r="AJD70" s="52"/>
      <c r="AJE70" s="52"/>
      <c r="AJF70" s="52"/>
      <c r="AJG70" s="52"/>
      <c r="AJH70" s="52"/>
      <c r="AJI70" s="52"/>
      <c r="AJJ70" s="52"/>
      <c r="AJK70" s="52"/>
      <c r="AJL70" s="52"/>
      <c r="AJM70" s="52"/>
      <c r="AJN70" s="52"/>
      <c r="AJO70" s="52"/>
      <c r="AJP70" s="52"/>
      <c r="AJQ70" s="52"/>
      <c r="AJR70" s="52"/>
      <c r="AJS70" s="52"/>
      <c r="AJT70" s="52"/>
      <c r="AJU70" s="52"/>
      <c r="AJV70" s="52"/>
      <c r="AJW70" s="52"/>
      <c r="AJX70" s="52"/>
      <c r="AJY70" s="52"/>
      <c r="AJZ70" s="52"/>
      <c r="AKA70" s="52"/>
      <c r="AKB70" s="52"/>
      <c r="AKC70" s="52"/>
      <c r="AKD70" s="52"/>
      <c r="AKE70" s="52"/>
      <c r="AKF70" s="52"/>
      <c r="AKG70" s="52"/>
      <c r="AKH70" s="52"/>
      <c r="AKI70" s="52"/>
      <c r="AKJ70" s="52"/>
      <c r="AKK70" s="52"/>
      <c r="AKL70" s="52"/>
      <c r="AKM70" s="52"/>
      <c r="AKN70" s="52"/>
      <c r="AKO70" s="52"/>
      <c r="AKP70" s="52"/>
      <c r="AKQ70" s="52"/>
      <c r="AKR70" s="52"/>
      <c r="AKS70" s="52"/>
      <c r="AKT70" s="52"/>
      <c r="AKU70" s="52"/>
      <c r="AKV70" s="52"/>
      <c r="AKW70" s="52"/>
      <c r="AKX70" s="52"/>
      <c r="AKY70" s="52"/>
      <c r="AKZ70" s="52"/>
      <c r="ALA70" s="52"/>
      <c r="ALB70" s="52"/>
      <c r="ALC70" s="52"/>
      <c r="ALD70" s="52"/>
      <c r="ALE70" s="52"/>
      <c r="ALF70" s="52"/>
      <c r="ALG70" s="52"/>
      <c r="ALH70" s="52"/>
      <c r="ALI70" s="52"/>
      <c r="ALJ70" s="52"/>
      <c r="ALK70" s="52"/>
      <c r="ALL70" s="52"/>
      <c r="ALM70" s="52"/>
      <c r="ALN70" s="52"/>
      <c r="ALO70" s="52"/>
      <c r="ALP70" s="52"/>
      <c r="ALQ70" s="52"/>
      <c r="ALR70" s="52"/>
      <c r="ALS70" s="52"/>
      <c r="ALT70" s="52"/>
      <c r="ALU70" s="52"/>
      <c r="ALV70" s="52"/>
      <c r="ALW70" s="52"/>
      <c r="ALX70" s="52"/>
      <c r="ALY70" s="52"/>
      <c r="ALZ70" s="52"/>
      <c r="AMA70" s="52"/>
      <c r="AMB70" s="52"/>
      <c r="AMC70" s="52"/>
      <c r="AMD70" s="52"/>
      <c r="AME70" s="52"/>
      <c r="AMF70" s="52"/>
      <c r="AMG70" s="52"/>
      <c r="AMH70" s="52"/>
      <c r="AMI70" s="52"/>
      <c r="AMJ70" s="52"/>
    </row>
    <row r="71" spans="1:1024" s="52" customFormat="1" ht="12.75" outlineLevel="1">
      <c r="A71" s="150" t="s">
        <v>689</v>
      </c>
      <c r="B71" s="184" t="s">
        <v>530</v>
      </c>
      <c r="C71" s="184" t="s">
        <v>14</v>
      </c>
      <c r="D71" s="252" t="s">
        <v>531</v>
      </c>
      <c r="E71" s="184" t="s">
        <v>210</v>
      </c>
      <c r="F71" s="162">
        <v>23.14</v>
      </c>
      <c r="G71" s="163"/>
      <c r="H71" s="57">
        <f t="shared" si="8"/>
        <v>0</v>
      </c>
      <c r="I71" s="247">
        <f t="shared" si="10"/>
        <v>0</v>
      </c>
    </row>
    <row r="72" spans="1:1024" s="52" customFormat="1" ht="30" customHeight="1" outlineLevel="1">
      <c r="A72" s="150" t="s">
        <v>690</v>
      </c>
      <c r="B72" s="253">
        <v>12044</v>
      </c>
      <c r="C72" s="254" t="s">
        <v>48</v>
      </c>
      <c r="D72" s="252" t="s">
        <v>532</v>
      </c>
      <c r="E72" s="255" t="s">
        <v>116</v>
      </c>
      <c r="F72" s="162">
        <v>19</v>
      </c>
      <c r="G72" s="163"/>
      <c r="H72" s="57">
        <f t="shared" si="8"/>
        <v>0</v>
      </c>
      <c r="I72" s="247">
        <f>ROUND(H72*F72,2)</f>
        <v>0</v>
      </c>
    </row>
    <row r="73" spans="1:1024" outlineLevel="1">
      <c r="A73" s="307" t="s">
        <v>223</v>
      </c>
      <c r="B73" s="308"/>
      <c r="C73" s="308"/>
      <c r="D73" s="308"/>
      <c r="E73" s="308"/>
      <c r="F73" s="308"/>
      <c r="G73" s="309"/>
      <c r="H73" s="204"/>
      <c r="I73" s="16">
        <f>SUM(I57:I72)</f>
        <v>0</v>
      </c>
    </row>
    <row r="74" spans="1:1024" ht="12.75" customHeight="1">
      <c r="A74" s="10">
        <v>7</v>
      </c>
      <c r="B74" s="10"/>
      <c r="C74" s="10"/>
      <c r="D74" s="128" t="s">
        <v>54</v>
      </c>
      <c r="E74" s="11"/>
      <c r="F74" s="13"/>
      <c r="G74" s="92"/>
      <c r="H74" s="202"/>
      <c r="I74" s="14">
        <f>I87</f>
        <v>0</v>
      </c>
    </row>
    <row r="75" spans="1:1024" s="140" customFormat="1" ht="25.5">
      <c r="A75" s="147" t="s">
        <v>55</v>
      </c>
      <c r="B75" s="182" t="s">
        <v>300</v>
      </c>
      <c r="C75" s="147" t="s">
        <v>14</v>
      </c>
      <c r="D75" s="148" t="s">
        <v>301</v>
      </c>
      <c r="E75" s="60" t="s">
        <v>134</v>
      </c>
      <c r="F75" s="56">
        <v>930.9</v>
      </c>
      <c r="G75" s="56"/>
      <c r="H75" s="57">
        <f t="shared" ref="H75:H86" si="11">(G75*0.2223)+G75</f>
        <v>0</v>
      </c>
      <c r="I75" s="58">
        <f t="shared" ref="I75:I81" si="12">ROUND(H75*F75,2)</f>
        <v>0</v>
      </c>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39"/>
      <c r="LR75" s="139"/>
      <c r="LS75" s="139"/>
      <c r="LT75" s="139"/>
      <c r="LU75" s="139"/>
      <c r="LV75" s="139"/>
      <c r="LW75" s="139"/>
      <c r="LX75" s="139"/>
      <c r="LY75" s="139"/>
      <c r="LZ75" s="139"/>
      <c r="MA75" s="139"/>
      <c r="MB75" s="139"/>
      <c r="MC75" s="139"/>
      <c r="MD75" s="139"/>
      <c r="ME75" s="139"/>
      <c r="MF75" s="139"/>
      <c r="MG75" s="139"/>
      <c r="MH75" s="139"/>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39"/>
      <c r="SD75" s="139"/>
      <c r="SE75" s="139"/>
      <c r="SF75" s="139"/>
      <c r="SG75" s="139"/>
      <c r="SH75" s="139"/>
      <c r="SI75" s="139"/>
      <c r="SJ75" s="139"/>
      <c r="SK75" s="139"/>
      <c r="SL75" s="139"/>
      <c r="SM75" s="139"/>
      <c r="SN75" s="139"/>
      <c r="SO75" s="139"/>
      <c r="SP75" s="139"/>
      <c r="SQ75" s="139"/>
      <c r="SR75" s="139"/>
      <c r="SS75" s="139"/>
      <c r="ST75" s="139"/>
      <c r="SU75" s="139"/>
      <c r="SV75" s="139"/>
      <c r="SW75" s="139"/>
      <c r="SX75" s="139"/>
      <c r="SY75" s="139"/>
      <c r="SZ75" s="139"/>
      <c r="TA75" s="139"/>
      <c r="TB75" s="139"/>
      <c r="TC75" s="139"/>
      <c r="TD75" s="139"/>
      <c r="TE75" s="139"/>
      <c r="TF75" s="139"/>
      <c r="TG75" s="139"/>
      <c r="TH75" s="139"/>
      <c r="TI75" s="139"/>
      <c r="TJ75" s="139"/>
      <c r="TK75" s="139"/>
      <c r="TL75" s="139"/>
      <c r="TM75" s="139"/>
      <c r="TN75" s="139"/>
      <c r="TO75" s="139"/>
      <c r="TP75" s="139"/>
      <c r="TQ75" s="139"/>
      <c r="TR75" s="139"/>
      <c r="TS75" s="139"/>
      <c r="TT75" s="139"/>
      <c r="TU75" s="139"/>
      <c r="TV75" s="139"/>
      <c r="TW75" s="139"/>
      <c r="TX75" s="139"/>
      <c r="TY75" s="139"/>
      <c r="TZ75" s="139"/>
      <c r="UA75" s="139"/>
      <c r="UB75" s="139"/>
      <c r="UC75" s="139"/>
      <c r="UD75" s="139"/>
      <c r="UE75" s="139"/>
      <c r="UF75" s="139"/>
      <c r="UG75" s="139"/>
      <c r="UH75" s="139"/>
      <c r="UI75" s="139"/>
      <c r="UJ75" s="139"/>
      <c r="UK75" s="139"/>
      <c r="UL75" s="139"/>
      <c r="UM75" s="139"/>
      <c r="UN75" s="139"/>
      <c r="UO75" s="139"/>
      <c r="UP75" s="139"/>
      <c r="UQ75" s="139"/>
      <c r="UR75" s="139"/>
      <c r="US75" s="139"/>
      <c r="UT75" s="139"/>
      <c r="UU75" s="139"/>
      <c r="UV75" s="139"/>
      <c r="UW75" s="139"/>
      <c r="UX75" s="139"/>
      <c r="UY75" s="139"/>
      <c r="UZ75" s="139"/>
      <c r="VA75" s="139"/>
      <c r="VB75" s="139"/>
      <c r="VC75" s="139"/>
      <c r="VD75" s="139"/>
      <c r="VE75" s="139"/>
      <c r="VF75" s="139"/>
      <c r="VG75" s="139"/>
      <c r="VH75" s="139"/>
      <c r="VI75" s="139"/>
      <c r="VJ75" s="139"/>
      <c r="VK75" s="139"/>
      <c r="VL75" s="139"/>
      <c r="VM75" s="139"/>
      <c r="VN75" s="139"/>
      <c r="VO75" s="139"/>
      <c r="VP75" s="139"/>
      <c r="VQ75" s="139"/>
      <c r="VR75" s="139"/>
      <c r="VS75" s="139"/>
      <c r="VT75" s="139"/>
      <c r="VU75" s="139"/>
      <c r="VV75" s="139"/>
      <c r="VW75" s="139"/>
      <c r="VX75" s="139"/>
      <c r="VY75" s="139"/>
      <c r="VZ75" s="139"/>
      <c r="WA75" s="139"/>
      <c r="WB75" s="139"/>
      <c r="WC75" s="139"/>
      <c r="WD75" s="139"/>
      <c r="WE75" s="139"/>
      <c r="WF75" s="139"/>
      <c r="WG75" s="139"/>
      <c r="WH75" s="139"/>
      <c r="WI75" s="139"/>
      <c r="WJ75" s="139"/>
      <c r="WK75" s="139"/>
      <c r="WL75" s="139"/>
      <c r="WM75" s="139"/>
      <c r="WN75" s="139"/>
      <c r="WO75" s="139"/>
      <c r="WP75" s="139"/>
      <c r="WQ75" s="139"/>
      <c r="WR75" s="139"/>
      <c r="WS75" s="139"/>
      <c r="WT75" s="139"/>
      <c r="WU75" s="139"/>
      <c r="WV75" s="139"/>
      <c r="WW75" s="139"/>
      <c r="WX75" s="139"/>
      <c r="WY75" s="139"/>
      <c r="WZ75" s="139"/>
      <c r="XA75" s="139"/>
      <c r="XB75" s="139"/>
      <c r="XC75" s="139"/>
      <c r="XD75" s="139"/>
      <c r="XE75" s="139"/>
      <c r="XF75" s="139"/>
      <c r="XG75" s="139"/>
      <c r="XH75" s="139"/>
      <c r="XI75" s="139"/>
      <c r="XJ75" s="139"/>
      <c r="XK75" s="139"/>
      <c r="XL75" s="139"/>
      <c r="XM75" s="139"/>
      <c r="XN75" s="139"/>
      <c r="XO75" s="139"/>
      <c r="XP75" s="139"/>
      <c r="XQ75" s="139"/>
      <c r="XR75" s="139"/>
      <c r="XS75" s="139"/>
      <c r="XT75" s="139"/>
      <c r="XU75" s="139"/>
      <c r="XV75" s="139"/>
      <c r="XW75" s="139"/>
      <c r="XX75" s="139"/>
      <c r="XY75" s="139"/>
      <c r="XZ75" s="139"/>
      <c r="YA75" s="139"/>
      <c r="YB75" s="139"/>
      <c r="YC75" s="139"/>
      <c r="YD75" s="139"/>
      <c r="YE75" s="139"/>
      <c r="YF75" s="139"/>
      <c r="YG75" s="139"/>
      <c r="YH75" s="139"/>
      <c r="YI75" s="139"/>
      <c r="YJ75" s="139"/>
      <c r="YK75" s="139"/>
      <c r="YL75" s="139"/>
      <c r="YM75" s="139"/>
      <c r="YN75" s="139"/>
      <c r="YO75" s="139"/>
      <c r="YP75" s="139"/>
      <c r="YQ75" s="139"/>
      <c r="YR75" s="139"/>
      <c r="YS75" s="139"/>
      <c r="YT75" s="139"/>
      <c r="YU75" s="139"/>
      <c r="YV75" s="139"/>
      <c r="YW75" s="139"/>
      <c r="YX75" s="139"/>
      <c r="YY75" s="139"/>
      <c r="YZ75" s="139"/>
      <c r="ZA75" s="139"/>
      <c r="ZB75" s="139"/>
      <c r="ZC75" s="139"/>
      <c r="ZD75" s="139"/>
      <c r="ZE75" s="139"/>
      <c r="ZF75" s="139"/>
      <c r="ZG75" s="139"/>
      <c r="ZH75" s="139"/>
      <c r="ZI75" s="139"/>
      <c r="ZJ75" s="139"/>
      <c r="ZK75" s="139"/>
      <c r="ZL75" s="139"/>
      <c r="ZM75" s="139"/>
      <c r="ZN75" s="139"/>
      <c r="ZO75" s="139"/>
      <c r="ZP75" s="139"/>
      <c r="ZQ75" s="139"/>
      <c r="ZR75" s="139"/>
      <c r="ZS75" s="139"/>
      <c r="ZT75" s="139"/>
      <c r="ZU75" s="139"/>
      <c r="ZV75" s="139"/>
      <c r="ZW75" s="139"/>
      <c r="ZX75" s="139"/>
      <c r="ZY75" s="139"/>
      <c r="ZZ75" s="139"/>
      <c r="AAA75" s="139"/>
      <c r="AAB75" s="139"/>
      <c r="AAC75" s="139"/>
      <c r="AAD75" s="139"/>
      <c r="AAE75" s="139"/>
      <c r="AAF75" s="139"/>
      <c r="AAG75" s="139"/>
      <c r="AAH75" s="139"/>
      <c r="AAI75" s="139"/>
      <c r="AAJ75" s="139"/>
      <c r="AAK75" s="139"/>
      <c r="AAL75" s="139"/>
      <c r="AAM75" s="139"/>
      <c r="AAN75" s="139"/>
      <c r="AAO75" s="139"/>
      <c r="AAP75" s="139"/>
      <c r="AAQ75" s="139"/>
      <c r="AAR75" s="139"/>
      <c r="AAS75" s="139"/>
      <c r="AAT75" s="139"/>
      <c r="AAU75" s="139"/>
      <c r="AAV75" s="139"/>
      <c r="AAW75" s="139"/>
      <c r="AAX75" s="139"/>
      <c r="AAY75" s="139"/>
      <c r="AAZ75" s="139"/>
      <c r="ABA75" s="139"/>
      <c r="ABB75" s="139"/>
      <c r="ABC75" s="139"/>
      <c r="ABD75" s="139"/>
      <c r="ABE75" s="139"/>
      <c r="ABF75" s="139"/>
      <c r="ABG75" s="139"/>
      <c r="ABH75" s="139"/>
      <c r="ABI75" s="139"/>
      <c r="ABJ75" s="139"/>
      <c r="ABK75" s="139"/>
      <c r="ABL75" s="139"/>
      <c r="ABM75" s="139"/>
      <c r="ABN75" s="139"/>
      <c r="ABO75" s="139"/>
      <c r="ABP75" s="139"/>
      <c r="ABQ75" s="139"/>
      <c r="ABR75" s="139"/>
      <c r="ABS75" s="139"/>
      <c r="ABT75" s="139"/>
      <c r="ABU75" s="139"/>
      <c r="ABV75" s="139"/>
      <c r="ABW75" s="139"/>
      <c r="ABX75" s="139"/>
      <c r="ABY75" s="139"/>
      <c r="ABZ75" s="139"/>
      <c r="ACA75" s="139"/>
      <c r="ACB75" s="139"/>
      <c r="ACC75" s="139"/>
      <c r="ACD75" s="139"/>
      <c r="ACE75" s="139"/>
      <c r="ACF75" s="139"/>
      <c r="ACG75" s="139"/>
      <c r="ACH75" s="139"/>
      <c r="ACI75" s="139"/>
      <c r="ACJ75" s="139"/>
      <c r="ACK75" s="139"/>
      <c r="ACL75" s="139"/>
      <c r="ACM75" s="139"/>
      <c r="ACN75" s="139"/>
      <c r="ACO75" s="139"/>
      <c r="ACP75" s="139"/>
      <c r="ACQ75" s="139"/>
      <c r="ACR75" s="139"/>
      <c r="ACS75" s="139"/>
      <c r="ACT75" s="139"/>
      <c r="ACU75" s="139"/>
      <c r="ACV75" s="139"/>
      <c r="ACW75" s="139"/>
      <c r="ACX75" s="139"/>
      <c r="ACY75" s="139"/>
      <c r="ACZ75" s="139"/>
      <c r="ADA75" s="139"/>
      <c r="ADB75" s="139"/>
      <c r="ADC75" s="139"/>
      <c r="ADD75" s="139"/>
      <c r="ADE75" s="139"/>
      <c r="ADF75" s="139"/>
      <c r="ADG75" s="139"/>
      <c r="ADH75" s="139"/>
      <c r="ADI75" s="139"/>
      <c r="ADJ75" s="139"/>
      <c r="ADK75" s="139"/>
      <c r="ADL75" s="139"/>
      <c r="ADM75" s="139"/>
      <c r="ADN75" s="139"/>
      <c r="ADO75" s="139"/>
      <c r="ADP75" s="139"/>
      <c r="ADQ75" s="139"/>
      <c r="ADR75" s="139"/>
      <c r="ADS75" s="139"/>
      <c r="ADT75" s="139"/>
      <c r="ADU75" s="139"/>
      <c r="ADV75" s="139"/>
      <c r="ADW75" s="139"/>
      <c r="ADX75" s="139"/>
      <c r="ADY75" s="139"/>
      <c r="ADZ75" s="139"/>
      <c r="AEA75" s="139"/>
      <c r="AEB75" s="139"/>
      <c r="AEC75" s="139"/>
      <c r="AED75" s="139"/>
      <c r="AEE75" s="139"/>
      <c r="AEF75" s="139"/>
      <c r="AEG75" s="139"/>
      <c r="AEH75" s="139"/>
      <c r="AEI75" s="139"/>
      <c r="AEJ75" s="139"/>
      <c r="AEK75" s="139"/>
      <c r="AEL75" s="139"/>
      <c r="AEM75" s="139"/>
      <c r="AEN75" s="139"/>
      <c r="AEO75" s="139"/>
      <c r="AEP75" s="139"/>
      <c r="AEQ75" s="139"/>
      <c r="AER75" s="139"/>
      <c r="AES75" s="139"/>
      <c r="AET75" s="139"/>
      <c r="AEU75" s="139"/>
      <c r="AEV75" s="139"/>
      <c r="AEW75" s="139"/>
      <c r="AEX75" s="139"/>
      <c r="AEY75" s="139"/>
      <c r="AEZ75" s="139"/>
      <c r="AFA75" s="139"/>
      <c r="AFB75" s="139"/>
      <c r="AFC75" s="139"/>
      <c r="AFD75" s="139"/>
      <c r="AFE75" s="139"/>
      <c r="AFF75" s="139"/>
      <c r="AFG75" s="139"/>
      <c r="AFH75" s="139"/>
      <c r="AFI75" s="139"/>
      <c r="AFJ75" s="139"/>
      <c r="AFK75" s="139"/>
      <c r="AFL75" s="139"/>
      <c r="AFM75" s="139"/>
      <c r="AFN75" s="139"/>
      <c r="AFO75" s="139"/>
      <c r="AFP75" s="139"/>
      <c r="AFQ75" s="139"/>
      <c r="AFR75" s="139"/>
      <c r="AFS75" s="139"/>
      <c r="AFT75" s="139"/>
      <c r="AFU75" s="139"/>
      <c r="AFV75" s="139"/>
      <c r="AFW75" s="139"/>
      <c r="AFX75" s="139"/>
      <c r="AFY75" s="139"/>
      <c r="AFZ75" s="139"/>
      <c r="AGA75" s="139"/>
      <c r="AGB75" s="139"/>
      <c r="AGC75" s="139"/>
      <c r="AGD75" s="139"/>
      <c r="AGE75" s="139"/>
      <c r="AGF75" s="139"/>
      <c r="AGG75" s="139"/>
      <c r="AGH75" s="139"/>
      <c r="AGI75" s="139"/>
      <c r="AGJ75" s="139"/>
      <c r="AGK75" s="139"/>
      <c r="AGL75" s="139"/>
      <c r="AGM75" s="139"/>
      <c r="AGN75" s="139"/>
      <c r="AGO75" s="139"/>
      <c r="AGP75" s="139"/>
      <c r="AGQ75" s="139"/>
      <c r="AGR75" s="139"/>
      <c r="AGS75" s="139"/>
      <c r="AGT75" s="139"/>
      <c r="AGU75" s="139"/>
      <c r="AGV75" s="139"/>
      <c r="AGW75" s="139"/>
      <c r="AGX75" s="139"/>
      <c r="AGY75" s="139"/>
      <c r="AGZ75" s="139"/>
      <c r="AHA75" s="139"/>
      <c r="AHB75" s="139"/>
      <c r="AHC75" s="139"/>
      <c r="AHD75" s="139"/>
      <c r="AHE75" s="139"/>
      <c r="AHF75" s="139"/>
      <c r="AHG75" s="139"/>
      <c r="AHH75" s="139"/>
      <c r="AHI75" s="139"/>
      <c r="AHJ75" s="139"/>
      <c r="AHK75" s="139"/>
      <c r="AHL75" s="139"/>
      <c r="AHM75" s="139"/>
      <c r="AHN75" s="139"/>
      <c r="AHO75" s="139"/>
      <c r="AHP75" s="139"/>
      <c r="AHQ75" s="139"/>
      <c r="AHR75" s="139"/>
      <c r="AHS75" s="139"/>
      <c r="AHT75" s="139"/>
      <c r="AHU75" s="139"/>
      <c r="AHV75" s="139"/>
      <c r="AHW75" s="139"/>
      <c r="AHX75" s="139"/>
      <c r="AHY75" s="139"/>
      <c r="AHZ75" s="139"/>
      <c r="AIA75" s="139"/>
      <c r="AIB75" s="139"/>
      <c r="AIC75" s="139"/>
      <c r="AID75" s="139"/>
      <c r="AIE75" s="139"/>
      <c r="AIF75" s="139"/>
      <c r="AIG75" s="139"/>
      <c r="AIH75" s="139"/>
      <c r="AII75" s="139"/>
      <c r="AIJ75" s="139"/>
      <c r="AIK75" s="139"/>
      <c r="AIL75" s="139"/>
      <c r="AIM75" s="139"/>
      <c r="AIN75" s="139"/>
      <c r="AIO75" s="139"/>
      <c r="AIP75" s="139"/>
      <c r="AIQ75" s="139"/>
      <c r="AIR75" s="139"/>
      <c r="AIS75" s="139"/>
      <c r="AIT75" s="139"/>
      <c r="AIU75" s="139"/>
      <c r="AIV75" s="139"/>
      <c r="AIW75" s="139"/>
      <c r="AIX75" s="139"/>
      <c r="AIY75" s="139"/>
      <c r="AIZ75" s="139"/>
      <c r="AJA75" s="139"/>
      <c r="AJB75" s="139"/>
      <c r="AJC75" s="139"/>
      <c r="AJD75" s="139"/>
      <c r="AJE75" s="139"/>
      <c r="AJF75" s="139"/>
      <c r="AJG75" s="139"/>
      <c r="AJH75" s="139"/>
      <c r="AJI75" s="139"/>
      <c r="AJJ75" s="139"/>
      <c r="AJK75" s="139"/>
      <c r="AJL75" s="139"/>
      <c r="AJM75" s="139"/>
      <c r="AJN75" s="139"/>
      <c r="AJO75" s="139"/>
      <c r="AJP75" s="139"/>
      <c r="AJQ75" s="139"/>
      <c r="AJR75" s="139"/>
      <c r="AJS75" s="139"/>
      <c r="AJT75" s="139"/>
      <c r="AJU75" s="139"/>
      <c r="AJV75" s="139"/>
      <c r="AJW75" s="139"/>
      <c r="AJX75" s="139"/>
      <c r="AJY75" s="139"/>
      <c r="AJZ75" s="139"/>
      <c r="AKA75" s="139"/>
      <c r="AKB75" s="139"/>
      <c r="AKC75" s="139"/>
      <c r="AKD75" s="139"/>
      <c r="AKE75" s="139"/>
      <c r="AKF75" s="139"/>
      <c r="AKG75" s="139"/>
      <c r="AKH75" s="139"/>
      <c r="AKI75" s="139"/>
      <c r="AKJ75" s="139"/>
      <c r="AKK75" s="139"/>
      <c r="AKL75" s="139"/>
      <c r="AKM75" s="139"/>
      <c r="AKN75" s="139"/>
      <c r="AKO75" s="139"/>
      <c r="AKP75" s="139"/>
      <c r="AKQ75" s="139"/>
      <c r="AKR75" s="139"/>
      <c r="AKS75" s="139"/>
      <c r="AKT75" s="139"/>
      <c r="AKU75" s="139"/>
      <c r="AKV75" s="139"/>
      <c r="AKW75" s="139"/>
      <c r="AKX75" s="139"/>
      <c r="AKY75" s="139"/>
      <c r="AKZ75" s="139"/>
      <c r="ALA75" s="139"/>
      <c r="ALB75" s="139"/>
      <c r="ALC75" s="139"/>
      <c r="ALD75" s="139"/>
      <c r="ALE75" s="139"/>
      <c r="ALF75" s="139"/>
      <c r="ALG75" s="139"/>
      <c r="ALH75" s="139"/>
      <c r="ALI75" s="139"/>
      <c r="ALJ75" s="139"/>
      <c r="ALK75" s="139"/>
      <c r="ALL75" s="139"/>
      <c r="ALM75" s="139"/>
      <c r="ALN75" s="139"/>
      <c r="ALO75" s="139"/>
      <c r="ALP75" s="139"/>
      <c r="ALQ75" s="139"/>
      <c r="ALR75" s="139"/>
      <c r="ALS75" s="139"/>
      <c r="ALT75" s="139"/>
      <c r="ALU75" s="139"/>
      <c r="ALV75" s="139"/>
      <c r="ALW75" s="139"/>
      <c r="ALX75" s="139"/>
      <c r="ALY75" s="139"/>
      <c r="ALZ75" s="139"/>
      <c r="AMA75" s="139"/>
      <c r="AMB75" s="139"/>
      <c r="AMC75" s="139"/>
      <c r="AMD75" s="139"/>
      <c r="AME75" s="139"/>
      <c r="AMF75" s="139"/>
      <c r="AMG75" s="139"/>
      <c r="AMH75" s="139"/>
      <c r="AMI75" s="139"/>
      <c r="AMJ75" s="139"/>
    </row>
    <row r="76" spans="1:1024" s="140" customFormat="1" ht="25.5">
      <c r="A76" s="147" t="s">
        <v>56</v>
      </c>
      <c r="B76" s="182" t="s">
        <v>299</v>
      </c>
      <c r="C76" s="147" t="s">
        <v>14</v>
      </c>
      <c r="D76" s="181" t="s">
        <v>421</v>
      </c>
      <c r="E76" s="60" t="s">
        <v>134</v>
      </c>
      <c r="F76" s="56">
        <v>146.36000000000001</v>
      </c>
      <c r="G76" s="56"/>
      <c r="H76" s="57">
        <f t="shared" si="11"/>
        <v>0</v>
      </c>
      <c r="I76" s="58">
        <f t="shared" si="12"/>
        <v>0</v>
      </c>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39"/>
      <c r="LR76" s="139"/>
      <c r="LS76" s="139"/>
      <c r="LT76" s="139"/>
      <c r="LU76" s="139"/>
      <c r="LV76" s="139"/>
      <c r="LW76" s="139"/>
      <c r="LX76" s="139"/>
      <c r="LY76" s="139"/>
      <c r="LZ76" s="139"/>
      <c r="MA76" s="139"/>
      <c r="MB76" s="139"/>
      <c r="MC76" s="139"/>
      <c r="MD76" s="139"/>
      <c r="ME76" s="139"/>
      <c r="MF76" s="139"/>
      <c r="MG76" s="139"/>
      <c r="MH76" s="139"/>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39"/>
      <c r="SD76" s="139"/>
      <c r="SE76" s="139"/>
      <c r="SF76" s="139"/>
      <c r="SG76" s="139"/>
      <c r="SH76" s="139"/>
      <c r="SI76" s="139"/>
      <c r="SJ76" s="139"/>
      <c r="SK76" s="139"/>
      <c r="SL76" s="139"/>
      <c r="SM76" s="139"/>
      <c r="SN76" s="139"/>
      <c r="SO76" s="139"/>
      <c r="SP76" s="139"/>
      <c r="SQ76" s="139"/>
      <c r="SR76" s="139"/>
      <c r="SS76" s="139"/>
      <c r="ST76" s="139"/>
      <c r="SU76" s="139"/>
      <c r="SV76" s="139"/>
      <c r="SW76" s="139"/>
      <c r="SX76" s="139"/>
      <c r="SY76" s="139"/>
      <c r="SZ76" s="139"/>
      <c r="TA76" s="139"/>
      <c r="TB76" s="139"/>
      <c r="TC76" s="139"/>
      <c r="TD76" s="139"/>
      <c r="TE76" s="139"/>
      <c r="TF76" s="139"/>
      <c r="TG76" s="139"/>
      <c r="TH76" s="139"/>
      <c r="TI76" s="139"/>
      <c r="TJ76" s="139"/>
      <c r="TK76" s="139"/>
      <c r="TL76" s="139"/>
      <c r="TM76" s="139"/>
      <c r="TN76" s="139"/>
      <c r="TO76" s="139"/>
      <c r="TP76" s="139"/>
      <c r="TQ76" s="139"/>
      <c r="TR76" s="139"/>
      <c r="TS76" s="139"/>
      <c r="TT76" s="139"/>
      <c r="TU76" s="139"/>
      <c r="TV76" s="139"/>
      <c r="TW76" s="139"/>
      <c r="TX76" s="139"/>
      <c r="TY76" s="139"/>
      <c r="TZ76" s="139"/>
      <c r="UA76" s="139"/>
      <c r="UB76" s="139"/>
      <c r="UC76" s="139"/>
      <c r="UD76" s="139"/>
      <c r="UE76" s="139"/>
      <c r="UF76" s="139"/>
      <c r="UG76" s="139"/>
      <c r="UH76" s="139"/>
      <c r="UI76" s="139"/>
      <c r="UJ76" s="139"/>
      <c r="UK76" s="139"/>
      <c r="UL76" s="139"/>
      <c r="UM76" s="139"/>
      <c r="UN76" s="139"/>
      <c r="UO76" s="139"/>
      <c r="UP76" s="139"/>
      <c r="UQ76" s="139"/>
      <c r="UR76" s="139"/>
      <c r="US76" s="139"/>
      <c r="UT76" s="139"/>
      <c r="UU76" s="139"/>
      <c r="UV76" s="139"/>
      <c r="UW76" s="139"/>
      <c r="UX76" s="139"/>
      <c r="UY76" s="139"/>
      <c r="UZ76" s="139"/>
      <c r="VA76" s="139"/>
      <c r="VB76" s="139"/>
      <c r="VC76" s="139"/>
      <c r="VD76" s="139"/>
      <c r="VE76" s="139"/>
      <c r="VF76" s="139"/>
      <c r="VG76" s="139"/>
      <c r="VH76" s="139"/>
      <c r="VI76" s="139"/>
      <c r="VJ76" s="139"/>
      <c r="VK76" s="139"/>
      <c r="VL76" s="139"/>
      <c r="VM76" s="139"/>
      <c r="VN76" s="139"/>
      <c r="VO76" s="139"/>
      <c r="VP76" s="139"/>
      <c r="VQ76" s="139"/>
      <c r="VR76" s="139"/>
      <c r="VS76" s="139"/>
      <c r="VT76" s="139"/>
      <c r="VU76" s="139"/>
      <c r="VV76" s="139"/>
      <c r="VW76" s="139"/>
      <c r="VX76" s="139"/>
      <c r="VY76" s="139"/>
      <c r="VZ76" s="139"/>
      <c r="WA76" s="139"/>
      <c r="WB76" s="139"/>
      <c r="WC76" s="139"/>
      <c r="WD76" s="139"/>
      <c r="WE76" s="139"/>
      <c r="WF76" s="139"/>
      <c r="WG76" s="139"/>
      <c r="WH76" s="139"/>
      <c r="WI76" s="139"/>
      <c r="WJ76" s="139"/>
      <c r="WK76" s="139"/>
      <c r="WL76" s="139"/>
      <c r="WM76" s="139"/>
      <c r="WN76" s="139"/>
      <c r="WO76" s="139"/>
      <c r="WP76" s="139"/>
      <c r="WQ76" s="139"/>
      <c r="WR76" s="139"/>
      <c r="WS76" s="139"/>
      <c r="WT76" s="139"/>
      <c r="WU76" s="139"/>
      <c r="WV76" s="139"/>
      <c r="WW76" s="139"/>
      <c r="WX76" s="139"/>
      <c r="WY76" s="139"/>
      <c r="WZ76" s="139"/>
      <c r="XA76" s="139"/>
      <c r="XB76" s="139"/>
      <c r="XC76" s="139"/>
      <c r="XD76" s="139"/>
      <c r="XE76" s="139"/>
      <c r="XF76" s="139"/>
      <c r="XG76" s="139"/>
      <c r="XH76" s="139"/>
      <c r="XI76" s="139"/>
      <c r="XJ76" s="139"/>
      <c r="XK76" s="139"/>
      <c r="XL76" s="139"/>
      <c r="XM76" s="139"/>
      <c r="XN76" s="139"/>
      <c r="XO76" s="139"/>
      <c r="XP76" s="139"/>
      <c r="XQ76" s="139"/>
      <c r="XR76" s="139"/>
      <c r="XS76" s="139"/>
      <c r="XT76" s="139"/>
      <c r="XU76" s="139"/>
      <c r="XV76" s="139"/>
      <c r="XW76" s="139"/>
      <c r="XX76" s="139"/>
      <c r="XY76" s="139"/>
      <c r="XZ76" s="139"/>
      <c r="YA76" s="139"/>
      <c r="YB76" s="139"/>
      <c r="YC76" s="139"/>
      <c r="YD76" s="139"/>
      <c r="YE76" s="139"/>
      <c r="YF76" s="139"/>
      <c r="YG76" s="139"/>
      <c r="YH76" s="139"/>
      <c r="YI76" s="139"/>
      <c r="YJ76" s="139"/>
      <c r="YK76" s="139"/>
      <c r="YL76" s="139"/>
      <c r="YM76" s="139"/>
      <c r="YN76" s="139"/>
      <c r="YO76" s="139"/>
      <c r="YP76" s="139"/>
      <c r="YQ76" s="139"/>
      <c r="YR76" s="139"/>
      <c r="YS76" s="139"/>
      <c r="YT76" s="139"/>
      <c r="YU76" s="139"/>
      <c r="YV76" s="139"/>
      <c r="YW76" s="139"/>
      <c r="YX76" s="139"/>
      <c r="YY76" s="139"/>
      <c r="YZ76" s="139"/>
      <c r="ZA76" s="139"/>
      <c r="ZB76" s="139"/>
      <c r="ZC76" s="139"/>
      <c r="ZD76" s="139"/>
      <c r="ZE76" s="139"/>
      <c r="ZF76" s="139"/>
      <c r="ZG76" s="139"/>
      <c r="ZH76" s="139"/>
      <c r="ZI76" s="139"/>
      <c r="ZJ76" s="139"/>
      <c r="ZK76" s="139"/>
      <c r="ZL76" s="139"/>
      <c r="ZM76" s="139"/>
      <c r="ZN76" s="139"/>
      <c r="ZO76" s="139"/>
      <c r="ZP76" s="139"/>
      <c r="ZQ76" s="139"/>
      <c r="ZR76" s="139"/>
      <c r="ZS76" s="139"/>
      <c r="ZT76" s="139"/>
      <c r="ZU76" s="139"/>
      <c r="ZV76" s="139"/>
      <c r="ZW76" s="139"/>
      <c r="ZX76" s="139"/>
      <c r="ZY76" s="139"/>
      <c r="ZZ76" s="139"/>
      <c r="AAA76" s="139"/>
      <c r="AAB76" s="139"/>
      <c r="AAC76" s="139"/>
      <c r="AAD76" s="139"/>
      <c r="AAE76" s="139"/>
      <c r="AAF76" s="139"/>
      <c r="AAG76" s="139"/>
      <c r="AAH76" s="139"/>
      <c r="AAI76" s="139"/>
      <c r="AAJ76" s="139"/>
      <c r="AAK76" s="139"/>
      <c r="AAL76" s="139"/>
      <c r="AAM76" s="139"/>
      <c r="AAN76" s="139"/>
      <c r="AAO76" s="139"/>
      <c r="AAP76" s="139"/>
      <c r="AAQ76" s="139"/>
      <c r="AAR76" s="139"/>
      <c r="AAS76" s="139"/>
      <c r="AAT76" s="139"/>
      <c r="AAU76" s="139"/>
      <c r="AAV76" s="139"/>
      <c r="AAW76" s="139"/>
      <c r="AAX76" s="139"/>
      <c r="AAY76" s="139"/>
      <c r="AAZ76" s="139"/>
      <c r="ABA76" s="139"/>
      <c r="ABB76" s="139"/>
      <c r="ABC76" s="139"/>
      <c r="ABD76" s="139"/>
      <c r="ABE76" s="139"/>
      <c r="ABF76" s="139"/>
      <c r="ABG76" s="139"/>
      <c r="ABH76" s="139"/>
      <c r="ABI76" s="139"/>
      <c r="ABJ76" s="139"/>
      <c r="ABK76" s="139"/>
      <c r="ABL76" s="139"/>
      <c r="ABM76" s="139"/>
      <c r="ABN76" s="139"/>
      <c r="ABO76" s="139"/>
      <c r="ABP76" s="139"/>
      <c r="ABQ76" s="139"/>
      <c r="ABR76" s="139"/>
      <c r="ABS76" s="139"/>
      <c r="ABT76" s="139"/>
      <c r="ABU76" s="139"/>
      <c r="ABV76" s="139"/>
      <c r="ABW76" s="139"/>
      <c r="ABX76" s="139"/>
      <c r="ABY76" s="139"/>
      <c r="ABZ76" s="139"/>
      <c r="ACA76" s="139"/>
      <c r="ACB76" s="139"/>
      <c r="ACC76" s="139"/>
      <c r="ACD76" s="139"/>
      <c r="ACE76" s="139"/>
      <c r="ACF76" s="139"/>
      <c r="ACG76" s="139"/>
      <c r="ACH76" s="139"/>
      <c r="ACI76" s="139"/>
      <c r="ACJ76" s="139"/>
      <c r="ACK76" s="139"/>
      <c r="ACL76" s="139"/>
      <c r="ACM76" s="139"/>
      <c r="ACN76" s="139"/>
      <c r="ACO76" s="139"/>
      <c r="ACP76" s="139"/>
      <c r="ACQ76" s="139"/>
      <c r="ACR76" s="139"/>
      <c r="ACS76" s="139"/>
      <c r="ACT76" s="139"/>
      <c r="ACU76" s="139"/>
      <c r="ACV76" s="139"/>
      <c r="ACW76" s="139"/>
      <c r="ACX76" s="139"/>
      <c r="ACY76" s="139"/>
      <c r="ACZ76" s="139"/>
      <c r="ADA76" s="139"/>
      <c r="ADB76" s="139"/>
      <c r="ADC76" s="139"/>
      <c r="ADD76" s="139"/>
      <c r="ADE76" s="139"/>
      <c r="ADF76" s="139"/>
      <c r="ADG76" s="139"/>
      <c r="ADH76" s="139"/>
      <c r="ADI76" s="139"/>
      <c r="ADJ76" s="139"/>
      <c r="ADK76" s="139"/>
      <c r="ADL76" s="139"/>
      <c r="ADM76" s="139"/>
      <c r="ADN76" s="139"/>
      <c r="ADO76" s="139"/>
      <c r="ADP76" s="139"/>
      <c r="ADQ76" s="139"/>
      <c r="ADR76" s="139"/>
      <c r="ADS76" s="139"/>
      <c r="ADT76" s="139"/>
      <c r="ADU76" s="139"/>
      <c r="ADV76" s="139"/>
      <c r="ADW76" s="139"/>
      <c r="ADX76" s="139"/>
      <c r="ADY76" s="139"/>
      <c r="ADZ76" s="139"/>
      <c r="AEA76" s="139"/>
      <c r="AEB76" s="139"/>
      <c r="AEC76" s="139"/>
      <c r="AED76" s="139"/>
      <c r="AEE76" s="139"/>
      <c r="AEF76" s="139"/>
      <c r="AEG76" s="139"/>
      <c r="AEH76" s="139"/>
      <c r="AEI76" s="139"/>
      <c r="AEJ76" s="139"/>
      <c r="AEK76" s="139"/>
      <c r="AEL76" s="139"/>
      <c r="AEM76" s="139"/>
      <c r="AEN76" s="139"/>
      <c r="AEO76" s="139"/>
      <c r="AEP76" s="139"/>
      <c r="AEQ76" s="139"/>
      <c r="AER76" s="139"/>
      <c r="AES76" s="139"/>
      <c r="AET76" s="139"/>
      <c r="AEU76" s="139"/>
      <c r="AEV76" s="139"/>
      <c r="AEW76" s="139"/>
      <c r="AEX76" s="139"/>
      <c r="AEY76" s="139"/>
      <c r="AEZ76" s="139"/>
      <c r="AFA76" s="139"/>
      <c r="AFB76" s="139"/>
      <c r="AFC76" s="139"/>
      <c r="AFD76" s="139"/>
      <c r="AFE76" s="139"/>
      <c r="AFF76" s="139"/>
      <c r="AFG76" s="139"/>
      <c r="AFH76" s="139"/>
      <c r="AFI76" s="139"/>
      <c r="AFJ76" s="139"/>
      <c r="AFK76" s="139"/>
      <c r="AFL76" s="139"/>
      <c r="AFM76" s="139"/>
      <c r="AFN76" s="139"/>
      <c r="AFO76" s="139"/>
      <c r="AFP76" s="139"/>
      <c r="AFQ76" s="139"/>
      <c r="AFR76" s="139"/>
      <c r="AFS76" s="139"/>
      <c r="AFT76" s="139"/>
      <c r="AFU76" s="139"/>
      <c r="AFV76" s="139"/>
      <c r="AFW76" s="139"/>
      <c r="AFX76" s="139"/>
      <c r="AFY76" s="139"/>
      <c r="AFZ76" s="139"/>
      <c r="AGA76" s="139"/>
      <c r="AGB76" s="139"/>
      <c r="AGC76" s="139"/>
      <c r="AGD76" s="139"/>
      <c r="AGE76" s="139"/>
      <c r="AGF76" s="139"/>
      <c r="AGG76" s="139"/>
      <c r="AGH76" s="139"/>
      <c r="AGI76" s="139"/>
      <c r="AGJ76" s="139"/>
      <c r="AGK76" s="139"/>
      <c r="AGL76" s="139"/>
      <c r="AGM76" s="139"/>
      <c r="AGN76" s="139"/>
      <c r="AGO76" s="139"/>
      <c r="AGP76" s="139"/>
      <c r="AGQ76" s="139"/>
      <c r="AGR76" s="139"/>
      <c r="AGS76" s="139"/>
      <c r="AGT76" s="139"/>
      <c r="AGU76" s="139"/>
      <c r="AGV76" s="139"/>
      <c r="AGW76" s="139"/>
      <c r="AGX76" s="139"/>
      <c r="AGY76" s="139"/>
      <c r="AGZ76" s="139"/>
      <c r="AHA76" s="139"/>
      <c r="AHB76" s="139"/>
      <c r="AHC76" s="139"/>
      <c r="AHD76" s="139"/>
      <c r="AHE76" s="139"/>
      <c r="AHF76" s="139"/>
      <c r="AHG76" s="139"/>
      <c r="AHH76" s="139"/>
      <c r="AHI76" s="139"/>
      <c r="AHJ76" s="139"/>
      <c r="AHK76" s="139"/>
      <c r="AHL76" s="139"/>
      <c r="AHM76" s="139"/>
      <c r="AHN76" s="139"/>
      <c r="AHO76" s="139"/>
      <c r="AHP76" s="139"/>
      <c r="AHQ76" s="139"/>
      <c r="AHR76" s="139"/>
      <c r="AHS76" s="139"/>
      <c r="AHT76" s="139"/>
      <c r="AHU76" s="139"/>
      <c r="AHV76" s="139"/>
      <c r="AHW76" s="139"/>
      <c r="AHX76" s="139"/>
      <c r="AHY76" s="139"/>
      <c r="AHZ76" s="139"/>
      <c r="AIA76" s="139"/>
      <c r="AIB76" s="139"/>
      <c r="AIC76" s="139"/>
      <c r="AID76" s="139"/>
      <c r="AIE76" s="139"/>
      <c r="AIF76" s="139"/>
      <c r="AIG76" s="139"/>
      <c r="AIH76" s="139"/>
      <c r="AII76" s="139"/>
      <c r="AIJ76" s="139"/>
      <c r="AIK76" s="139"/>
      <c r="AIL76" s="139"/>
      <c r="AIM76" s="139"/>
      <c r="AIN76" s="139"/>
      <c r="AIO76" s="139"/>
      <c r="AIP76" s="139"/>
      <c r="AIQ76" s="139"/>
      <c r="AIR76" s="139"/>
      <c r="AIS76" s="139"/>
      <c r="AIT76" s="139"/>
      <c r="AIU76" s="139"/>
      <c r="AIV76" s="139"/>
      <c r="AIW76" s="139"/>
      <c r="AIX76" s="139"/>
      <c r="AIY76" s="139"/>
      <c r="AIZ76" s="139"/>
      <c r="AJA76" s="139"/>
      <c r="AJB76" s="139"/>
      <c r="AJC76" s="139"/>
      <c r="AJD76" s="139"/>
      <c r="AJE76" s="139"/>
      <c r="AJF76" s="139"/>
      <c r="AJG76" s="139"/>
      <c r="AJH76" s="139"/>
      <c r="AJI76" s="139"/>
      <c r="AJJ76" s="139"/>
      <c r="AJK76" s="139"/>
      <c r="AJL76" s="139"/>
      <c r="AJM76" s="139"/>
      <c r="AJN76" s="139"/>
      <c r="AJO76" s="139"/>
      <c r="AJP76" s="139"/>
      <c r="AJQ76" s="139"/>
      <c r="AJR76" s="139"/>
      <c r="AJS76" s="139"/>
      <c r="AJT76" s="139"/>
      <c r="AJU76" s="139"/>
      <c r="AJV76" s="139"/>
      <c r="AJW76" s="139"/>
      <c r="AJX76" s="139"/>
      <c r="AJY76" s="139"/>
      <c r="AJZ76" s="139"/>
      <c r="AKA76" s="139"/>
      <c r="AKB76" s="139"/>
      <c r="AKC76" s="139"/>
      <c r="AKD76" s="139"/>
      <c r="AKE76" s="139"/>
      <c r="AKF76" s="139"/>
      <c r="AKG76" s="139"/>
      <c r="AKH76" s="139"/>
      <c r="AKI76" s="139"/>
      <c r="AKJ76" s="139"/>
      <c r="AKK76" s="139"/>
      <c r="AKL76" s="139"/>
      <c r="AKM76" s="139"/>
      <c r="AKN76" s="139"/>
      <c r="AKO76" s="139"/>
      <c r="AKP76" s="139"/>
      <c r="AKQ76" s="139"/>
      <c r="AKR76" s="139"/>
      <c r="AKS76" s="139"/>
      <c r="AKT76" s="139"/>
      <c r="AKU76" s="139"/>
      <c r="AKV76" s="139"/>
      <c r="AKW76" s="139"/>
      <c r="AKX76" s="139"/>
      <c r="AKY76" s="139"/>
      <c r="AKZ76" s="139"/>
      <c r="ALA76" s="139"/>
      <c r="ALB76" s="139"/>
      <c r="ALC76" s="139"/>
      <c r="ALD76" s="139"/>
      <c r="ALE76" s="139"/>
      <c r="ALF76" s="139"/>
      <c r="ALG76" s="139"/>
      <c r="ALH76" s="139"/>
      <c r="ALI76" s="139"/>
      <c r="ALJ76" s="139"/>
      <c r="ALK76" s="139"/>
      <c r="ALL76" s="139"/>
      <c r="ALM76" s="139"/>
      <c r="ALN76" s="139"/>
      <c r="ALO76" s="139"/>
      <c r="ALP76" s="139"/>
      <c r="ALQ76" s="139"/>
      <c r="ALR76" s="139"/>
      <c r="ALS76" s="139"/>
      <c r="ALT76" s="139"/>
      <c r="ALU76" s="139"/>
      <c r="ALV76" s="139"/>
      <c r="ALW76" s="139"/>
      <c r="ALX76" s="139"/>
      <c r="ALY76" s="139"/>
      <c r="ALZ76" s="139"/>
      <c r="AMA76" s="139"/>
      <c r="AMB76" s="139"/>
      <c r="AMC76" s="139"/>
      <c r="AMD76" s="139"/>
      <c r="AME76" s="139"/>
      <c r="AMF76" s="139"/>
      <c r="AMG76" s="139"/>
      <c r="AMH76" s="139"/>
      <c r="AMI76" s="139"/>
      <c r="AMJ76" s="139"/>
    </row>
    <row r="77" spans="1:1024" s="140" customFormat="1" ht="25.5">
      <c r="A77" s="147" t="s">
        <v>58</v>
      </c>
      <c r="B77" s="182" t="s">
        <v>297</v>
      </c>
      <c r="C77" s="147" t="s">
        <v>14</v>
      </c>
      <c r="D77" s="149" t="s">
        <v>298</v>
      </c>
      <c r="E77" s="60" t="s">
        <v>134</v>
      </c>
      <c r="F77" s="56">
        <f>F75-F76</f>
        <v>784.54</v>
      </c>
      <c r="G77" s="56"/>
      <c r="H77" s="57">
        <f t="shared" si="11"/>
        <v>0</v>
      </c>
      <c r="I77" s="58">
        <f t="shared" si="12"/>
        <v>0</v>
      </c>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39"/>
      <c r="LR77" s="139"/>
      <c r="LS77" s="139"/>
      <c r="LT77" s="139"/>
      <c r="LU77" s="139"/>
      <c r="LV77" s="139"/>
      <c r="LW77" s="139"/>
      <c r="LX77" s="139"/>
      <c r="LY77" s="139"/>
      <c r="LZ77" s="139"/>
      <c r="MA77" s="139"/>
      <c r="MB77" s="139"/>
      <c r="MC77" s="139"/>
      <c r="MD77" s="139"/>
      <c r="ME77" s="139"/>
      <c r="MF77" s="139"/>
      <c r="MG77" s="139"/>
      <c r="MH77" s="139"/>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39"/>
      <c r="SD77" s="139"/>
      <c r="SE77" s="139"/>
      <c r="SF77" s="139"/>
      <c r="SG77" s="139"/>
      <c r="SH77" s="139"/>
      <c r="SI77" s="139"/>
      <c r="SJ77" s="139"/>
      <c r="SK77" s="139"/>
      <c r="SL77" s="139"/>
      <c r="SM77" s="139"/>
      <c r="SN77" s="139"/>
      <c r="SO77" s="139"/>
      <c r="SP77" s="139"/>
      <c r="SQ77" s="139"/>
      <c r="SR77" s="139"/>
      <c r="SS77" s="139"/>
      <c r="ST77" s="139"/>
      <c r="SU77" s="139"/>
      <c r="SV77" s="139"/>
      <c r="SW77" s="139"/>
      <c r="SX77" s="139"/>
      <c r="SY77" s="139"/>
      <c r="SZ77" s="139"/>
      <c r="TA77" s="139"/>
      <c r="TB77" s="139"/>
      <c r="TC77" s="139"/>
      <c r="TD77" s="139"/>
      <c r="TE77" s="139"/>
      <c r="TF77" s="139"/>
      <c r="TG77" s="139"/>
      <c r="TH77" s="139"/>
      <c r="TI77" s="139"/>
      <c r="TJ77" s="139"/>
      <c r="TK77" s="139"/>
      <c r="TL77" s="139"/>
      <c r="TM77" s="139"/>
      <c r="TN77" s="139"/>
      <c r="TO77" s="139"/>
      <c r="TP77" s="139"/>
      <c r="TQ77" s="139"/>
      <c r="TR77" s="139"/>
      <c r="TS77" s="139"/>
      <c r="TT77" s="139"/>
      <c r="TU77" s="139"/>
      <c r="TV77" s="139"/>
      <c r="TW77" s="139"/>
      <c r="TX77" s="139"/>
      <c r="TY77" s="139"/>
      <c r="TZ77" s="139"/>
      <c r="UA77" s="139"/>
      <c r="UB77" s="139"/>
      <c r="UC77" s="139"/>
      <c r="UD77" s="139"/>
      <c r="UE77" s="139"/>
      <c r="UF77" s="139"/>
      <c r="UG77" s="139"/>
      <c r="UH77" s="139"/>
      <c r="UI77" s="139"/>
      <c r="UJ77" s="139"/>
      <c r="UK77" s="139"/>
      <c r="UL77" s="139"/>
      <c r="UM77" s="139"/>
      <c r="UN77" s="139"/>
      <c r="UO77" s="139"/>
      <c r="UP77" s="139"/>
      <c r="UQ77" s="139"/>
      <c r="UR77" s="139"/>
      <c r="US77" s="139"/>
      <c r="UT77" s="139"/>
      <c r="UU77" s="139"/>
      <c r="UV77" s="139"/>
      <c r="UW77" s="139"/>
      <c r="UX77" s="139"/>
      <c r="UY77" s="139"/>
      <c r="UZ77" s="139"/>
      <c r="VA77" s="139"/>
      <c r="VB77" s="139"/>
      <c r="VC77" s="139"/>
      <c r="VD77" s="139"/>
      <c r="VE77" s="139"/>
      <c r="VF77" s="139"/>
      <c r="VG77" s="139"/>
      <c r="VH77" s="139"/>
      <c r="VI77" s="139"/>
      <c r="VJ77" s="139"/>
      <c r="VK77" s="139"/>
      <c r="VL77" s="139"/>
      <c r="VM77" s="139"/>
      <c r="VN77" s="139"/>
      <c r="VO77" s="139"/>
      <c r="VP77" s="139"/>
      <c r="VQ77" s="139"/>
      <c r="VR77" s="139"/>
      <c r="VS77" s="139"/>
      <c r="VT77" s="139"/>
      <c r="VU77" s="139"/>
      <c r="VV77" s="139"/>
      <c r="VW77" s="139"/>
      <c r="VX77" s="139"/>
      <c r="VY77" s="139"/>
      <c r="VZ77" s="139"/>
      <c r="WA77" s="139"/>
      <c r="WB77" s="139"/>
      <c r="WC77" s="139"/>
      <c r="WD77" s="139"/>
      <c r="WE77" s="139"/>
      <c r="WF77" s="139"/>
      <c r="WG77" s="139"/>
      <c r="WH77" s="139"/>
      <c r="WI77" s="139"/>
      <c r="WJ77" s="139"/>
      <c r="WK77" s="139"/>
      <c r="WL77" s="139"/>
      <c r="WM77" s="139"/>
      <c r="WN77" s="139"/>
      <c r="WO77" s="139"/>
      <c r="WP77" s="139"/>
      <c r="WQ77" s="139"/>
      <c r="WR77" s="139"/>
      <c r="WS77" s="139"/>
      <c r="WT77" s="139"/>
      <c r="WU77" s="139"/>
      <c r="WV77" s="139"/>
      <c r="WW77" s="139"/>
      <c r="WX77" s="139"/>
      <c r="WY77" s="139"/>
      <c r="WZ77" s="139"/>
      <c r="XA77" s="139"/>
      <c r="XB77" s="139"/>
      <c r="XC77" s="139"/>
      <c r="XD77" s="139"/>
      <c r="XE77" s="139"/>
      <c r="XF77" s="139"/>
      <c r="XG77" s="139"/>
      <c r="XH77" s="139"/>
      <c r="XI77" s="139"/>
      <c r="XJ77" s="139"/>
      <c r="XK77" s="139"/>
      <c r="XL77" s="139"/>
      <c r="XM77" s="139"/>
      <c r="XN77" s="139"/>
      <c r="XO77" s="139"/>
      <c r="XP77" s="139"/>
      <c r="XQ77" s="139"/>
      <c r="XR77" s="139"/>
      <c r="XS77" s="139"/>
      <c r="XT77" s="139"/>
      <c r="XU77" s="139"/>
      <c r="XV77" s="139"/>
      <c r="XW77" s="139"/>
      <c r="XX77" s="139"/>
      <c r="XY77" s="139"/>
      <c r="XZ77" s="139"/>
      <c r="YA77" s="139"/>
      <c r="YB77" s="139"/>
      <c r="YC77" s="139"/>
      <c r="YD77" s="139"/>
      <c r="YE77" s="139"/>
      <c r="YF77" s="139"/>
      <c r="YG77" s="139"/>
      <c r="YH77" s="139"/>
      <c r="YI77" s="139"/>
      <c r="YJ77" s="139"/>
      <c r="YK77" s="139"/>
      <c r="YL77" s="139"/>
      <c r="YM77" s="139"/>
      <c r="YN77" s="139"/>
      <c r="YO77" s="139"/>
      <c r="YP77" s="139"/>
      <c r="YQ77" s="139"/>
      <c r="YR77" s="139"/>
      <c r="YS77" s="139"/>
      <c r="YT77" s="139"/>
      <c r="YU77" s="139"/>
      <c r="YV77" s="139"/>
      <c r="YW77" s="139"/>
      <c r="YX77" s="139"/>
      <c r="YY77" s="139"/>
      <c r="YZ77" s="139"/>
      <c r="ZA77" s="139"/>
      <c r="ZB77" s="139"/>
      <c r="ZC77" s="139"/>
      <c r="ZD77" s="139"/>
      <c r="ZE77" s="139"/>
      <c r="ZF77" s="139"/>
      <c r="ZG77" s="139"/>
      <c r="ZH77" s="139"/>
      <c r="ZI77" s="139"/>
      <c r="ZJ77" s="139"/>
      <c r="ZK77" s="139"/>
      <c r="ZL77" s="139"/>
      <c r="ZM77" s="139"/>
      <c r="ZN77" s="139"/>
      <c r="ZO77" s="139"/>
      <c r="ZP77" s="139"/>
      <c r="ZQ77" s="139"/>
      <c r="ZR77" s="139"/>
      <c r="ZS77" s="139"/>
      <c r="ZT77" s="139"/>
      <c r="ZU77" s="139"/>
      <c r="ZV77" s="139"/>
      <c r="ZW77" s="139"/>
      <c r="ZX77" s="139"/>
      <c r="ZY77" s="139"/>
      <c r="ZZ77" s="139"/>
      <c r="AAA77" s="139"/>
      <c r="AAB77" s="139"/>
      <c r="AAC77" s="139"/>
      <c r="AAD77" s="139"/>
      <c r="AAE77" s="139"/>
      <c r="AAF77" s="139"/>
      <c r="AAG77" s="139"/>
      <c r="AAH77" s="139"/>
      <c r="AAI77" s="139"/>
      <c r="AAJ77" s="139"/>
      <c r="AAK77" s="139"/>
      <c r="AAL77" s="139"/>
      <c r="AAM77" s="139"/>
      <c r="AAN77" s="139"/>
      <c r="AAO77" s="139"/>
      <c r="AAP77" s="139"/>
      <c r="AAQ77" s="139"/>
      <c r="AAR77" s="139"/>
      <c r="AAS77" s="139"/>
      <c r="AAT77" s="139"/>
      <c r="AAU77" s="139"/>
      <c r="AAV77" s="139"/>
      <c r="AAW77" s="139"/>
      <c r="AAX77" s="139"/>
      <c r="AAY77" s="139"/>
      <c r="AAZ77" s="139"/>
      <c r="ABA77" s="139"/>
      <c r="ABB77" s="139"/>
      <c r="ABC77" s="139"/>
      <c r="ABD77" s="139"/>
      <c r="ABE77" s="139"/>
      <c r="ABF77" s="139"/>
      <c r="ABG77" s="139"/>
      <c r="ABH77" s="139"/>
      <c r="ABI77" s="139"/>
      <c r="ABJ77" s="139"/>
      <c r="ABK77" s="139"/>
      <c r="ABL77" s="139"/>
      <c r="ABM77" s="139"/>
      <c r="ABN77" s="139"/>
      <c r="ABO77" s="139"/>
      <c r="ABP77" s="139"/>
      <c r="ABQ77" s="139"/>
      <c r="ABR77" s="139"/>
      <c r="ABS77" s="139"/>
      <c r="ABT77" s="139"/>
      <c r="ABU77" s="139"/>
      <c r="ABV77" s="139"/>
      <c r="ABW77" s="139"/>
      <c r="ABX77" s="139"/>
      <c r="ABY77" s="139"/>
      <c r="ABZ77" s="139"/>
      <c r="ACA77" s="139"/>
      <c r="ACB77" s="139"/>
      <c r="ACC77" s="139"/>
      <c r="ACD77" s="139"/>
      <c r="ACE77" s="139"/>
      <c r="ACF77" s="139"/>
      <c r="ACG77" s="139"/>
      <c r="ACH77" s="139"/>
      <c r="ACI77" s="139"/>
      <c r="ACJ77" s="139"/>
      <c r="ACK77" s="139"/>
      <c r="ACL77" s="139"/>
      <c r="ACM77" s="139"/>
      <c r="ACN77" s="139"/>
      <c r="ACO77" s="139"/>
      <c r="ACP77" s="139"/>
      <c r="ACQ77" s="139"/>
      <c r="ACR77" s="139"/>
      <c r="ACS77" s="139"/>
      <c r="ACT77" s="139"/>
      <c r="ACU77" s="139"/>
      <c r="ACV77" s="139"/>
      <c r="ACW77" s="139"/>
      <c r="ACX77" s="139"/>
      <c r="ACY77" s="139"/>
      <c r="ACZ77" s="139"/>
      <c r="ADA77" s="139"/>
      <c r="ADB77" s="139"/>
      <c r="ADC77" s="139"/>
      <c r="ADD77" s="139"/>
      <c r="ADE77" s="139"/>
      <c r="ADF77" s="139"/>
      <c r="ADG77" s="139"/>
      <c r="ADH77" s="139"/>
      <c r="ADI77" s="139"/>
      <c r="ADJ77" s="139"/>
      <c r="ADK77" s="139"/>
      <c r="ADL77" s="139"/>
      <c r="ADM77" s="139"/>
      <c r="ADN77" s="139"/>
      <c r="ADO77" s="139"/>
      <c r="ADP77" s="139"/>
      <c r="ADQ77" s="139"/>
      <c r="ADR77" s="139"/>
      <c r="ADS77" s="139"/>
      <c r="ADT77" s="139"/>
      <c r="ADU77" s="139"/>
      <c r="ADV77" s="139"/>
      <c r="ADW77" s="139"/>
      <c r="ADX77" s="139"/>
      <c r="ADY77" s="139"/>
      <c r="ADZ77" s="139"/>
      <c r="AEA77" s="139"/>
      <c r="AEB77" s="139"/>
      <c r="AEC77" s="139"/>
      <c r="AED77" s="139"/>
      <c r="AEE77" s="139"/>
      <c r="AEF77" s="139"/>
      <c r="AEG77" s="139"/>
      <c r="AEH77" s="139"/>
      <c r="AEI77" s="139"/>
      <c r="AEJ77" s="139"/>
      <c r="AEK77" s="139"/>
      <c r="AEL77" s="139"/>
      <c r="AEM77" s="139"/>
      <c r="AEN77" s="139"/>
      <c r="AEO77" s="139"/>
      <c r="AEP77" s="139"/>
      <c r="AEQ77" s="139"/>
      <c r="AER77" s="139"/>
      <c r="AES77" s="139"/>
      <c r="AET77" s="139"/>
      <c r="AEU77" s="139"/>
      <c r="AEV77" s="139"/>
      <c r="AEW77" s="139"/>
      <c r="AEX77" s="139"/>
      <c r="AEY77" s="139"/>
      <c r="AEZ77" s="139"/>
      <c r="AFA77" s="139"/>
      <c r="AFB77" s="139"/>
      <c r="AFC77" s="139"/>
      <c r="AFD77" s="139"/>
      <c r="AFE77" s="139"/>
      <c r="AFF77" s="139"/>
      <c r="AFG77" s="139"/>
      <c r="AFH77" s="139"/>
      <c r="AFI77" s="139"/>
      <c r="AFJ77" s="139"/>
      <c r="AFK77" s="139"/>
      <c r="AFL77" s="139"/>
      <c r="AFM77" s="139"/>
      <c r="AFN77" s="139"/>
      <c r="AFO77" s="139"/>
      <c r="AFP77" s="139"/>
      <c r="AFQ77" s="139"/>
      <c r="AFR77" s="139"/>
      <c r="AFS77" s="139"/>
      <c r="AFT77" s="139"/>
      <c r="AFU77" s="139"/>
      <c r="AFV77" s="139"/>
      <c r="AFW77" s="139"/>
      <c r="AFX77" s="139"/>
      <c r="AFY77" s="139"/>
      <c r="AFZ77" s="139"/>
      <c r="AGA77" s="139"/>
      <c r="AGB77" s="139"/>
      <c r="AGC77" s="139"/>
      <c r="AGD77" s="139"/>
      <c r="AGE77" s="139"/>
      <c r="AGF77" s="139"/>
      <c r="AGG77" s="139"/>
      <c r="AGH77" s="139"/>
      <c r="AGI77" s="139"/>
      <c r="AGJ77" s="139"/>
      <c r="AGK77" s="139"/>
      <c r="AGL77" s="139"/>
      <c r="AGM77" s="139"/>
      <c r="AGN77" s="139"/>
      <c r="AGO77" s="139"/>
      <c r="AGP77" s="139"/>
      <c r="AGQ77" s="139"/>
      <c r="AGR77" s="139"/>
      <c r="AGS77" s="139"/>
      <c r="AGT77" s="139"/>
      <c r="AGU77" s="139"/>
      <c r="AGV77" s="139"/>
      <c r="AGW77" s="139"/>
      <c r="AGX77" s="139"/>
      <c r="AGY77" s="139"/>
      <c r="AGZ77" s="139"/>
      <c r="AHA77" s="139"/>
      <c r="AHB77" s="139"/>
      <c r="AHC77" s="139"/>
      <c r="AHD77" s="139"/>
      <c r="AHE77" s="139"/>
      <c r="AHF77" s="139"/>
      <c r="AHG77" s="139"/>
      <c r="AHH77" s="139"/>
      <c r="AHI77" s="139"/>
      <c r="AHJ77" s="139"/>
      <c r="AHK77" s="139"/>
      <c r="AHL77" s="139"/>
      <c r="AHM77" s="139"/>
      <c r="AHN77" s="139"/>
      <c r="AHO77" s="139"/>
      <c r="AHP77" s="139"/>
      <c r="AHQ77" s="139"/>
      <c r="AHR77" s="139"/>
      <c r="AHS77" s="139"/>
      <c r="AHT77" s="139"/>
      <c r="AHU77" s="139"/>
      <c r="AHV77" s="139"/>
      <c r="AHW77" s="139"/>
      <c r="AHX77" s="139"/>
      <c r="AHY77" s="139"/>
      <c r="AHZ77" s="139"/>
      <c r="AIA77" s="139"/>
      <c r="AIB77" s="139"/>
      <c r="AIC77" s="139"/>
      <c r="AID77" s="139"/>
      <c r="AIE77" s="139"/>
      <c r="AIF77" s="139"/>
      <c r="AIG77" s="139"/>
      <c r="AIH77" s="139"/>
      <c r="AII77" s="139"/>
      <c r="AIJ77" s="139"/>
      <c r="AIK77" s="139"/>
      <c r="AIL77" s="139"/>
      <c r="AIM77" s="139"/>
      <c r="AIN77" s="139"/>
      <c r="AIO77" s="139"/>
      <c r="AIP77" s="139"/>
      <c r="AIQ77" s="139"/>
      <c r="AIR77" s="139"/>
      <c r="AIS77" s="139"/>
      <c r="AIT77" s="139"/>
      <c r="AIU77" s="139"/>
      <c r="AIV77" s="139"/>
      <c r="AIW77" s="139"/>
      <c r="AIX77" s="139"/>
      <c r="AIY77" s="139"/>
      <c r="AIZ77" s="139"/>
      <c r="AJA77" s="139"/>
      <c r="AJB77" s="139"/>
      <c r="AJC77" s="139"/>
      <c r="AJD77" s="139"/>
      <c r="AJE77" s="139"/>
      <c r="AJF77" s="139"/>
      <c r="AJG77" s="139"/>
      <c r="AJH77" s="139"/>
      <c r="AJI77" s="139"/>
      <c r="AJJ77" s="139"/>
      <c r="AJK77" s="139"/>
      <c r="AJL77" s="139"/>
      <c r="AJM77" s="139"/>
      <c r="AJN77" s="139"/>
      <c r="AJO77" s="139"/>
      <c r="AJP77" s="139"/>
      <c r="AJQ77" s="139"/>
      <c r="AJR77" s="139"/>
      <c r="AJS77" s="139"/>
      <c r="AJT77" s="139"/>
      <c r="AJU77" s="139"/>
      <c r="AJV77" s="139"/>
      <c r="AJW77" s="139"/>
      <c r="AJX77" s="139"/>
      <c r="AJY77" s="139"/>
      <c r="AJZ77" s="139"/>
      <c r="AKA77" s="139"/>
      <c r="AKB77" s="139"/>
      <c r="AKC77" s="139"/>
      <c r="AKD77" s="139"/>
      <c r="AKE77" s="139"/>
      <c r="AKF77" s="139"/>
      <c r="AKG77" s="139"/>
      <c r="AKH77" s="139"/>
      <c r="AKI77" s="139"/>
      <c r="AKJ77" s="139"/>
      <c r="AKK77" s="139"/>
      <c r="AKL77" s="139"/>
      <c r="AKM77" s="139"/>
      <c r="AKN77" s="139"/>
      <c r="AKO77" s="139"/>
      <c r="AKP77" s="139"/>
      <c r="AKQ77" s="139"/>
      <c r="AKR77" s="139"/>
      <c r="AKS77" s="139"/>
      <c r="AKT77" s="139"/>
      <c r="AKU77" s="139"/>
      <c r="AKV77" s="139"/>
      <c r="AKW77" s="139"/>
      <c r="AKX77" s="139"/>
      <c r="AKY77" s="139"/>
      <c r="AKZ77" s="139"/>
      <c r="ALA77" s="139"/>
      <c r="ALB77" s="139"/>
      <c r="ALC77" s="139"/>
      <c r="ALD77" s="139"/>
      <c r="ALE77" s="139"/>
      <c r="ALF77" s="139"/>
      <c r="ALG77" s="139"/>
      <c r="ALH77" s="139"/>
      <c r="ALI77" s="139"/>
      <c r="ALJ77" s="139"/>
      <c r="ALK77" s="139"/>
      <c r="ALL77" s="139"/>
      <c r="ALM77" s="139"/>
      <c r="ALN77" s="139"/>
      <c r="ALO77" s="139"/>
      <c r="ALP77" s="139"/>
      <c r="ALQ77" s="139"/>
      <c r="ALR77" s="139"/>
      <c r="ALS77" s="139"/>
      <c r="ALT77" s="139"/>
      <c r="ALU77" s="139"/>
      <c r="ALV77" s="139"/>
      <c r="ALW77" s="139"/>
      <c r="ALX77" s="139"/>
      <c r="ALY77" s="139"/>
      <c r="ALZ77" s="139"/>
      <c r="AMA77" s="139"/>
      <c r="AMB77" s="139"/>
      <c r="AMC77" s="139"/>
      <c r="AMD77" s="139"/>
      <c r="AME77" s="139"/>
      <c r="AMF77" s="139"/>
      <c r="AMG77" s="139"/>
      <c r="AMH77" s="139"/>
      <c r="AMI77" s="139"/>
      <c r="AMJ77" s="139"/>
    </row>
    <row r="78" spans="1:1024" s="140" customFormat="1">
      <c r="A78" s="147" t="s">
        <v>60</v>
      </c>
      <c r="B78" s="190" t="s">
        <v>422</v>
      </c>
      <c r="C78" s="142" t="s">
        <v>14</v>
      </c>
      <c r="D78" s="190" t="s">
        <v>423</v>
      </c>
      <c r="E78" s="191" t="s">
        <v>268</v>
      </c>
      <c r="F78" s="114">
        <v>50</v>
      </c>
      <c r="G78" s="114"/>
      <c r="H78" s="57">
        <f t="shared" si="11"/>
        <v>0</v>
      </c>
      <c r="I78" s="146">
        <f t="shared" ref="I78" si="13">ROUND(H78*F78,2)</f>
        <v>0</v>
      </c>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39"/>
      <c r="LR78" s="139"/>
      <c r="LS78" s="139"/>
      <c r="LT78" s="139"/>
      <c r="LU78" s="139"/>
      <c r="LV78" s="139"/>
      <c r="LW78" s="139"/>
      <c r="LX78" s="139"/>
      <c r="LY78" s="139"/>
      <c r="LZ78" s="139"/>
      <c r="MA78" s="139"/>
      <c r="MB78" s="139"/>
      <c r="MC78" s="139"/>
      <c r="MD78" s="139"/>
      <c r="ME78" s="139"/>
      <c r="MF78" s="139"/>
      <c r="MG78" s="139"/>
      <c r="MH78" s="139"/>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39"/>
      <c r="SD78" s="139"/>
      <c r="SE78" s="139"/>
      <c r="SF78" s="139"/>
      <c r="SG78" s="139"/>
      <c r="SH78" s="139"/>
      <c r="SI78" s="139"/>
      <c r="SJ78" s="139"/>
      <c r="SK78" s="139"/>
      <c r="SL78" s="139"/>
      <c r="SM78" s="139"/>
      <c r="SN78" s="139"/>
      <c r="SO78" s="139"/>
      <c r="SP78" s="139"/>
      <c r="SQ78" s="139"/>
      <c r="SR78" s="139"/>
      <c r="SS78" s="139"/>
      <c r="ST78" s="139"/>
      <c r="SU78" s="139"/>
      <c r="SV78" s="139"/>
      <c r="SW78" s="139"/>
      <c r="SX78" s="139"/>
      <c r="SY78" s="139"/>
      <c r="SZ78" s="139"/>
      <c r="TA78" s="139"/>
      <c r="TB78" s="139"/>
      <c r="TC78" s="139"/>
      <c r="TD78" s="139"/>
      <c r="TE78" s="139"/>
      <c r="TF78" s="139"/>
      <c r="TG78" s="139"/>
      <c r="TH78" s="139"/>
      <c r="TI78" s="139"/>
      <c r="TJ78" s="139"/>
      <c r="TK78" s="139"/>
      <c r="TL78" s="139"/>
      <c r="TM78" s="139"/>
      <c r="TN78" s="139"/>
      <c r="TO78" s="139"/>
      <c r="TP78" s="139"/>
      <c r="TQ78" s="139"/>
      <c r="TR78" s="139"/>
      <c r="TS78" s="139"/>
      <c r="TT78" s="139"/>
      <c r="TU78" s="139"/>
      <c r="TV78" s="139"/>
      <c r="TW78" s="139"/>
      <c r="TX78" s="139"/>
      <c r="TY78" s="139"/>
      <c r="TZ78" s="139"/>
      <c r="UA78" s="139"/>
      <c r="UB78" s="139"/>
      <c r="UC78" s="139"/>
      <c r="UD78" s="139"/>
      <c r="UE78" s="139"/>
      <c r="UF78" s="139"/>
      <c r="UG78" s="139"/>
      <c r="UH78" s="139"/>
      <c r="UI78" s="139"/>
      <c r="UJ78" s="139"/>
      <c r="UK78" s="139"/>
      <c r="UL78" s="139"/>
      <c r="UM78" s="139"/>
      <c r="UN78" s="139"/>
      <c r="UO78" s="139"/>
      <c r="UP78" s="139"/>
      <c r="UQ78" s="139"/>
      <c r="UR78" s="139"/>
      <c r="US78" s="139"/>
      <c r="UT78" s="139"/>
      <c r="UU78" s="139"/>
      <c r="UV78" s="139"/>
      <c r="UW78" s="139"/>
      <c r="UX78" s="139"/>
      <c r="UY78" s="139"/>
      <c r="UZ78" s="139"/>
      <c r="VA78" s="139"/>
      <c r="VB78" s="139"/>
      <c r="VC78" s="139"/>
      <c r="VD78" s="139"/>
      <c r="VE78" s="139"/>
      <c r="VF78" s="139"/>
      <c r="VG78" s="139"/>
      <c r="VH78" s="139"/>
      <c r="VI78" s="139"/>
      <c r="VJ78" s="139"/>
      <c r="VK78" s="139"/>
      <c r="VL78" s="139"/>
      <c r="VM78" s="139"/>
      <c r="VN78" s="139"/>
      <c r="VO78" s="139"/>
      <c r="VP78" s="139"/>
      <c r="VQ78" s="139"/>
      <c r="VR78" s="139"/>
      <c r="VS78" s="139"/>
      <c r="VT78" s="139"/>
      <c r="VU78" s="139"/>
      <c r="VV78" s="139"/>
      <c r="VW78" s="139"/>
      <c r="VX78" s="139"/>
      <c r="VY78" s="139"/>
      <c r="VZ78" s="139"/>
      <c r="WA78" s="139"/>
      <c r="WB78" s="139"/>
      <c r="WC78" s="139"/>
      <c r="WD78" s="139"/>
      <c r="WE78" s="139"/>
      <c r="WF78" s="139"/>
      <c r="WG78" s="139"/>
      <c r="WH78" s="139"/>
      <c r="WI78" s="139"/>
      <c r="WJ78" s="139"/>
      <c r="WK78" s="139"/>
      <c r="WL78" s="139"/>
      <c r="WM78" s="139"/>
      <c r="WN78" s="139"/>
      <c r="WO78" s="139"/>
      <c r="WP78" s="139"/>
      <c r="WQ78" s="139"/>
      <c r="WR78" s="139"/>
      <c r="WS78" s="139"/>
      <c r="WT78" s="139"/>
      <c r="WU78" s="139"/>
      <c r="WV78" s="139"/>
      <c r="WW78" s="139"/>
      <c r="WX78" s="139"/>
      <c r="WY78" s="139"/>
      <c r="WZ78" s="139"/>
      <c r="XA78" s="139"/>
      <c r="XB78" s="139"/>
      <c r="XC78" s="139"/>
      <c r="XD78" s="139"/>
      <c r="XE78" s="139"/>
      <c r="XF78" s="139"/>
      <c r="XG78" s="139"/>
      <c r="XH78" s="139"/>
      <c r="XI78" s="139"/>
      <c r="XJ78" s="139"/>
      <c r="XK78" s="139"/>
      <c r="XL78" s="139"/>
      <c r="XM78" s="139"/>
      <c r="XN78" s="139"/>
      <c r="XO78" s="139"/>
      <c r="XP78" s="139"/>
      <c r="XQ78" s="139"/>
      <c r="XR78" s="139"/>
      <c r="XS78" s="139"/>
      <c r="XT78" s="139"/>
      <c r="XU78" s="139"/>
      <c r="XV78" s="139"/>
      <c r="XW78" s="139"/>
      <c r="XX78" s="139"/>
      <c r="XY78" s="139"/>
      <c r="XZ78" s="139"/>
      <c r="YA78" s="139"/>
      <c r="YB78" s="139"/>
      <c r="YC78" s="139"/>
      <c r="YD78" s="139"/>
      <c r="YE78" s="139"/>
      <c r="YF78" s="139"/>
      <c r="YG78" s="139"/>
      <c r="YH78" s="139"/>
      <c r="YI78" s="139"/>
      <c r="YJ78" s="139"/>
      <c r="YK78" s="139"/>
      <c r="YL78" s="139"/>
      <c r="YM78" s="139"/>
      <c r="YN78" s="139"/>
      <c r="YO78" s="139"/>
      <c r="YP78" s="139"/>
      <c r="YQ78" s="139"/>
      <c r="YR78" s="139"/>
      <c r="YS78" s="139"/>
      <c r="YT78" s="139"/>
      <c r="YU78" s="139"/>
      <c r="YV78" s="139"/>
      <c r="YW78" s="139"/>
      <c r="YX78" s="139"/>
      <c r="YY78" s="139"/>
      <c r="YZ78" s="139"/>
      <c r="ZA78" s="139"/>
      <c r="ZB78" s="139"/>
      <c r="ZC78" s="139"/>
      <c r="ZD78" s="139"/>
      <c r="ZE78" s="139"/>
      <c r="ZF78" s="139"/>
      <c r="ZG78" s="139"/>
      <c r="ZH78" s="139"/>
      <c r="ZI78" s="139"/>
      <c r="ZJ78" s="139"/>
      <c r="ZK78" s="139"/>
      <c r="ZL78" s="139"/>
      <c r="ZM78" s="139"/>
      <c r="ZN78" s="139"/>
      <c r="ZO78" s="139"/>
      <c r="ZP78" s="139"/>
      <c r="ZQ78" s="139"/>
      <c r="ZR78" s="139"/>
      <c r="ZS78" s="139"/>
      <c r="ZT78" s="139"/>
      <c r="ZU78" s="139"/>
      <c r="ZV78" s="139"/>
      <c r="ZW78" s="139"/>
      <c r="ZX78" s="139"/>
      <c r="ZY78" s="139"/>
      <c r="ZZ78" s="139"/>
      <c r="AAA78" s="139"/>
      <c r="AAB78" s="139"/>
      <c r="AAC78" s="139"/>
      <c r="AAD78" s="139"/>
      <c r="AAE78" s="139"/>
      <c r="AAF78" s="139"/>
      <c r="AAG78" s="139"/>
      <c r="AAH78" s="139"/>
      <c r="AAI78" s="139"/>
      <c r="AAJ78" s="139"/>
      <c r="AAK78" s="139"/>
      <c r="AAL78" s="139"/>
      <c r="AAM78" s="139"/>
      <c r="AAN78" s="139"/>
      <c r="AAO78" s="139"/>
      <c r="AAP78" s="139"/>
      <c r="AAQ78" s="139"/>
      <c r="AAR78" s="139"/>
      <c r="AAS78" s="139"/>
      <c r="AAT78" s="139"/>
      <c r="AAU78" s="139"/>
      <c r="AAV78" s="139"/>
      <c r="AAW78" s="139"/>
      <c r="AAX78" s="139"/>
      <c r="AAY78" s="139"/>
      <c r="AAZ78" s="139"/>
      <c r="ABA78" s="139"/>
      <c r="ABB78" s="139"/>
      <c r="ABC78" s="139"/>
      <c r="ABD78" s="139"/>
      <c r="ABE78" s="139"/>
      <c r="ABF78" s="139"/>
      <c r="ABG78" s="139"/>
      <c r="ABH78" s="139"/>
      <c r="ABI78" s="139"/>
      <c r="ABJ78" s="139"/>
      <c r="ABK78" s="139"/>
      <c r="ABL78" s="139"/>
      <c r="ABM78" s="139"/>
      <c r="ABN78" s="139"/>
      <c r="ABO78" s="139"/>
      <c r="ABP78" s="139"/>
      <c r="ABQ78" s="139"/>
      <c r="ABR78" s="139"/>
      <c r="ABS78" s="139"/>
      <c r="ABT78" s="139"/>
      <c r="ABU78" s="139"/>
      <c r="ABV78" s="139"/>
      <c r="ABW78" s="139"/>
      <c r="ABX78" s="139"/>
      <c r="ABY78" s="139"/>
      <c r="ABZ78" s="139"/>
      <c r="ACA78" s="139"/>
      <c r="ACB78" s="139"/>
      <c r="ACC78" s="139"/>
      <c r="ACD78" s="139"/>
      <c r="ACE78" s="139"/>
      <c r="ACF78" s="139"/>
      <c r="ACG78" s="139"/>
      <c r="ACH78" s="139"/>
      <c r="ACI78" s="139"/>
      <c r="ACJ78" s="139"/>
      <c r="ACK78" s="139"/>
      <c r="ACL78" s="139"/>
      <c r="ACM78" s="139"/>
      <c r="ACN78" s="139"/>
      <c r="ACO78" s="139"/>
      <c r="ACP78" s="139"/>
      <c r="ACQ78" s="139"/>
      <c r="ACR78" s="139"/>
      <c r="ACS78" s="139"/>
      <c r="ACT78" s="139"/>
      <c r="ACU78" s="139"/>
      <c r="ACV78" s="139"/>
      <c r="ACW78" s="139"/>
      <c r="ACX78" s="139"/>
      <c r="ACY78" s="139"/>
      <c r="ACZ78" s="139"/>
      <c r="ADA78" s="139"/>
      <c r="ADB78" s="139"/>
      <c r="ADC78" s="139"/>
      <c r="ADD78" s="139"/>
      <c r="ADE78" s="139"/>
      <c r="ADF78" s="139"/>
      <c r="ADG78" s="139"/>
      <c r="ADH78" s="139"/>
      <c r="ADI78" s="139"/>
      <c r="ADJ78" s="139"/>
      <c r="ADK78" s="139"/>
      <c r="ADL78" s="139"/>
      <c r="ADM78" s="139"/>
      <c r="ADN78" s="139"/>
      <c r="ADO78" s="139"/>
      <c r="ADP78" s="139"/>
      <c r="ADQ78" s="139"/>
      <c r="ADR78" s="139"/>
      <c r="ADS78" s="139"/>
      <c r="ADT78" s="139"/>
      <c r="ADU78" s="139"/>
      <c r="ADV78" s="139"/>
      <c r="ADW78" s="139"/>
      <c r="ADX78" s="139"/>
      <c r="ADY78" s="139"/>
      <c r="ADZ78" s="139"/>
      <c r="AEA78" s="139"/>
      <c r="AEB78" s="139"/>
      <c r="AEC78" s="139"/>
      <c r="AED78" s="139"/>
      <c r="AEE78" s="139"/>
      <c r="AEF78" s="139"/>
      <c r="AEG78" s="139"/>
      <c r="AEH78" s="139"/>
      <c r="AEI78" s="139"/>
      <c r="AEJ78" s="139"/>
      <c r="AEK78" s="139"/>
      <c r="AEL78" s="139"/>
      <c r="AEM78" s="139"/>
      <c r="AEN78" s="139"/>
      <c r="AEO78" s="139"/>
      <c r="AEP78" s="139"/>
      <c r="AEQ78" s="139"/>
      <c r="AER78" s="139"/>
      <c r="AES78" s="139"/>
      <c r="AET78" s="139"/>
      <c r="AEU78" s="139"/>
      <c r="AEV78" s="139"/>
      <c r="AEW78" s="139"/>
      <c r="AEX78" s="139"/>
      <c r="AEY78" s="139"/>
      <c r="AEZ78" s="139"/>
      <c r="AFA78" s="139"/>
      <c r="AFB78" s="139"/>
      <c r="AFC78" s="139"/>
      <c r="AFD78" s="139"/>
      <c r="AFE78" s="139"/>
      <c r="AFF78" s="139"/>
      <c r="AFG78" s="139"/>
      <c r="AFH78" s="139"/>
      <c r="AFI78" s="139"/>
      <c r="AFJ78" s="139"/>
      <c r="AFK78" s="139"/>
      <c r="AFL78" s="139"/>
      <c r="AFM78" s="139"/>
      <c r="AFN78" s="139"/>
      <c r="AFO78" s="139"/>
      <c r="AFP78" s="139"/>
      <c r="AFQ78" s="139"/>
      <c r="AFR78" s="139"/>
      <c r="AFS78" s="139"/>
      <c r="AFT78" s="139"/>
      <c r="AFU78" s="139"/>
      <c r="AFV78" s="139"/>
      <c r="AFW78" s="139"/>
      <c r="AFX78" s="139"/>
      <c r="AFY78" s="139"/>
      <c r="AFZ78" s="139"/>
      <c r="AGA78" s="139"/>
      <c r="AGB78" s="139"/>
      <c r="AGC78" s="139"/>
      <c r="AGD78" s="139"/>
      <c r="AGE78" s="139"/>
      <c r="AGF78" s="139"/>
      <c r="AGG78" s="139"/>
      <c r="AGH78" s="139"/>
      <c r="AGI78" s="139"/>
      <c r="AGJ78" s="139"/>
      <c r="AGK78" s="139"/>
      <c r="AGL78" s="139"/>
      <c r="AGM78" s="139"/>
      <c r="AGN78" s="139"/>
      <c r="AGO78" s="139"/>
      <c r="AGP78" s="139"/>
      <c r="AGQ78" s="139"/>
      <c r="AGR78" s="139"/>
      <c r="AGS78" s="139"/>
      <c r="AGT78" s="139"/>
      <c r="AGU78" s="139"/>
      <c r="AGV78" s="139"/>
      <c r="AGW78" s="139"/>
      <c r="AGX78" s="139"/>
      <c r="AGY78" s="139"/>
      <c r="AGZ78" s="139"/>
      <c r="AHA78" s="139"/>
      <c r="AHB78" s="139"/>
      <c r="AHC78" s="139"/>
      <c r="AHD78" s="139"/>
      <c r="AHE78" s="139"/>
      <c r="AHF78" s="139"/>
      <c r="AHG78" s="139"/>
      <c r="AHH78" s="139"/>
      <c r="AHI78" s="139"/>
      <c r="AHJ78" s="139"/>
      <c r="AHK78" s="139"/>
      <c r="AHL78" s="139"/>
      <c r="AHM78" s="139"/>
      <c r="AHN78" s="139"/>
      <c r="AHO78" s="139"/>
      <c r="AHP78" s="139"/>
      <c r="AHQ78" s="139"/>
      <c r="AHR78" s="139"/>
      <c r="AHS78" s="139"/>
      <c r="AHT78" s="139"/>
      <c r="AHU78" s="139"/>
      <c r="AHV78" s="139"/>
      <c r="AHW78" s="139"/>
      <c r="AHX78" s="139"/>
      <c r="AHY78" s="139"/>
      <c r="AHZ78" s="139"/>
      <c r="AIA78" s="139"/>
      <c r="AIB78" s="139"/>
      <c r="AIC78" s="139"/>
      <c r="AID78" s="139"/>
      <c r="AIE78" s="139"/>
      <c r="AIF78" s="139"/>
      <c r="AIG78" s="139"/>
      <c r="AIH78" s="139"/>
      <c r="AII78" s="139"/>
      <c r="AIJ78" s="139"/>
      <c r="AIK78" s="139"/>
      <c r="AIL78" s="139"/>
      <c r="AIM78" s="139"/>
      <c r="AIN78" s="139"/>
      <c r="AIO78" s="139"/>
      <c r="AIP78" s="139"/>
      <c r="AIQ78" s="139"/>
      <c r="AIR78" s="139"/>
      <c r="AIS78" s="139"/>
      <c r="AIT78" s="139"/>
      <c r="AIU78" s="139"/>
      <c r="AIV78" s="139"/>
      <c r="AIW78" s="139"/>
      <c r="AIX78" s="139"/>
      <c r="AIY78" s="139"/>
      <c r="AIZ78" s="139"/>
      <c r="AJA78" s="139"/>
      <c r="AJB78" s="139"/>
      <c r="AJC78" s="139"/>
      <c r="AJD78" s="139"/>
      <c r="AJE78" s="139"/>
      <c r="AJF78" s="139"/>
      <c r="AJG78" s="139"/>
      <c r="AJH78" s="139"/>
      <c r="AJI78" s="139"/>
      <c r="AJJ78" s="139"/>
      <c r="AJK78" s="139"/>
      <c r="AJL78" s="139"/>
      <c r="AJM78" s="139"/>
      <c r="AJN78" s="139"/>
      <c r="AJO78" s="139"/>
      <c r="AJP78" s="139"/>
      <c r="AJQ78" s="139"/>
      <c r="AJR78" s="139"/>
      <c r="AJS78" s="139"/>
      <c r="AJT78" s="139"/>
      <c r="AJU78" s="139"/>
      <c r="AJV78" s="139"/>
      <c r="AJW78" s="139"/>
      <c r="AJX78" s="139"/>
      <c r="AJY78" s="139"/>
      <c r="AJZ78" s="139"/>
      <c r="AKA78" s="139"/>
      <c r="AKB78" s="139"/>
      <c r="AKC78" s="139"/>
      <c r="AKD78" s="139"/>
      <c r="AKE78" s="139"/>
      <c r="AKF78" s="139"/>
      <c r="AKG78" s="139"/>
      <c r="AKH78" s="139"/>
      <c r="AKI78" s="139"/>
      <c r="AKJ78" s="139"/>
      <c r="AKK78" s="139"/>
      <c r="AKL78" s="139"/>
      <c r="AKM78" s="139"/>
      <c r="AKN78" s="139"/>
      <c r="AKO78" s="139"/>
      <c r="AKP78" s="139"/>
      <c r="AKQ78" s="139"/>
      <c r="AKR78" s="139"/>
      <c r="AKS78" s="139"/>
      <c r="AKT78" s="139"/>
      <c r="AKU78" s="139"/>
      <c r="AKV78" s="139"/>
      <c r="AKW78" s="139"/>
      <c r="AKX78" s="139"/>
      <c r="AKY78" s="139"/>
      <c r="AKZ78" s="139"/>
      <c r="ALA78" s="139"/>
      <c r="ALB78" s="139"/>
      <c r="ALC78" s="139"/>
      <c r="ALD78" s="139"/>
      <c r="ALE78" s="139"/>
      <c r="ALF78" s="139"/>
      <c r="ALG78" s="139"/>
      <c r="ALH78" s="139"/>
      <c r="ALI78" s="139"/>
      <c r="ALJ78" s="139"/>
      <c r="ALK78" s="139"/>
      <c r="ALL78" s="139"/>
      <c r="ALM78" s="139"/>
      <c r="ALN78" s="139"/>
      <c r="ALO78" s="139"/>
      <c r="ALP78" s="139"/>
      <c r="ALQ78" s="139"/>
      <c r="ALR78" s="139"/>
      <c r="ALS78" s="139"/>
      <c r="ALT78" s="139"/>
      <c r="ALU78" s="139"/>
      <c r="ALV78" s="139"/>
      <c r="ALW78" s="139"/>
      <c r="ALX78" s="139"/>
      <c r="ALY78" s="139"/>
      <c r="ALZ78" s="139"/>
      <c r="AMA78" s="139"/>
      <c r="AMB78" s="139"/>
      <c r="AMC78" s="139"/>
      <c r="AMD78" s="139"/>
      <c r="AME78" s="139"/>
      <c r="AMF78" s="139"/>
      <c r="AMG78" s="139"/>
      <c r="AMH78" s="139"/>
      <c r="AMI78" s="139"/>
      <c r="AMJ78" s="139"/>
    </row>
    <row r="79" spans="1:1024" s="51" customFormat="1" ht="38.25" outlineLevel="1">
      <c r="A79" s="147" t="s">
        <v>234</v>
      </c>
      <c r="B79" s="182" t="s">
        <v>264</v>
      </c>
      <c r="C79" s="60" t="s">
        <v>14</v>
      </c>
      <c r="D79" s="68" t="s">
        <v>265</v>
      </c>
      <c r="E79" s="60" t="s">
        <v>134</v>
      </c>
      <c r="F79" s="56">
        <v>930.9</v>
      </c>
      <c r="G79" s="56"/>
      <c r="H79" s="57">
        <f t="shared" si="11"/>
        <v>0</v>
      </c>
      <c r="I79" s="58">
        <f t="shared" si="12"/>
        <v>0</v>
      </c>
    </row>
    <row r="80" spans="1:1024" s="51" customFormat="1" ht="63.75" outlineLevel="1">
      <c r="A80" s="147" t="s">
        <v>235</v>
      </c>
      <c r="B80" s="60" t="s">
        <v>57</v>
      </c>
      <c r="C80" s="60" t="s">
        <v>14</v>
      </c>
      <c r="D80" s="55" t="s">
        <v>209</v>
      </c>
      <c r="E80" s="60" t="s">
        <v>134</v>
      </c>
      <c r="F80" s="56">
        <v>146.36000000000001</v>
      </c>
      <c r="G80" s="56"/>
      <c r="H80" s="57">
        <f t="shared" si="11"/>
        <v>0</v>
      </c>
      <c r="I80" s="58">
        <f t="shared" si="12"/>
        <v>0</v>
      </c>
    </row>
    <row r="81" spans="1:1024" s="51" customFormat="1" ht="38.25" outlineLevel="1">
      <c r="A81" s="147" t="s">
        <v>246</v>
      </c>
      <c r="B81" s="183" t="s">
        <v>266</v>
      </c>
      <c r="C81" s="60" t="s">
        <v>14</v>
      </c>
      <c r="D81" s="55" t="s">
        <v>289</v>
      </c>
      <c r="E81" s="60" t="s">
        <v>134</v>
      </c>
      <c r="F81" s="56">
        <v>784.54</v>
      </c>
      <c r="G81" s="56"/>
      <c r="H81" s="57">
        <f t="shared" si="11"/>
        <v>0</v>
      </c>
      <c r="I81" s="58">
        <f t="shared" si="12"/>
        <v>0</v>
      </c>
    </row>
    <row r="82" spans="1:1024" s="51" customFormat="1" ht="12.75" outlineLevel="1">
      <c r="A82" s="147" t="s">
        <v>340</v>
      </c>
      <c r="B82" s="60" t="s">
        <v>59</v>
      </c>
      <c r="C82" s="60" t="s">
        <v>14</v>
      </c>
      <c r="D82" s="68" t="s">
        <v>166</v>
      </c>
      <c r="E82" s="60" t="s">
        <v>88</v>
      </c>
      <c r="F82" s="56">
        <v>29.5</v>
      </c>
      <c r="G82" s="56"/>
      <c r="H82" s="57">
        <f t="shared" si="11"/>
        <v>0</v>
      </c>
      <c r="I82" s="58">
        <f t="shared" ref="I82:I83" si="14">ROUND(H82*F82,2)</f>
        <v>0</v>
      </c>
    </row>
    <row r="83" spans="1:1024" s="51" customFormat="1" ht="25.5" outlineLevel="1">
      <c r="A83" s="147" t="s">
        <v>341</v>
      </c>
      <c r="B83" s="60" t="s">
        <v>61</v>
      </c>
      <c r="C83" s="60" t="s">
        <v>14</v>
      </c>
      <c r="D83" s="68" t="s">
        <v>167</v>
      </c>
      <c r="E83" s="60" t="s">
        <v>88</v>
      </c>
      <c r="F83" s="56">
        <f>(51.65+19.5+46.05)</f>
        <v>117.2</v>
      </c>
      <c r="G83" s="56"/>
      <c r="H83" s="57">
        <f t="shared" si="11"/>
        <v>0</v>
      </c>
      <c r="I83" s="58">
        <f t="shared" si="14"/>
        <v>0</v>
      </c>
    </row>
    <row r="84" spans="1:1024" s="51" customFormat="1" ht="25.5" outlineLevel="1">
      <c r="A84" s="147" t="s">
        <v>342</v>
      </c>
      <c r="B84" s="60" t="s">
        <v>237</v>
      </c>
      <c r="C84" s="60" t="s">
        <v>14</v>
      </c>
      <c r="D84" s="68" t="s">
        <v>236</v>
      </c>
      <c r="E84" s="60" t="s">
        <v>88</v>
      </c>
      <c r="F84" s="56">
        <f>(102.55+116.8)</f>
        <v>219.35</v>
      </c>
      <c r="G84" s="56"/>
      <c r="H84" s="57">
        <f t="shared" si="11"/>
        <v>0</v>
      </c>
      <c r="I84" s="58">
        <f t="shared" ref="I84" si="15">ROUND(H84*F84,2)</f>
        <v>0</v>
      </c>
    </row>
    <row r="85" spans="1:1024" s="218" customFormat="1" ht="40.5" customHeight="1" outlineLevel="1">
      <c r="A85" s="147" t="s">
        <v>343</v>
      </c>
      <c r="B85" s="214" t="s">
        <v>248</v>
      </c>
      <c r="C85" s="214" t="s">
        <v>15</v>
      </c>
      <c r="D85" s="215" t="s">
        <v>249</v>
      </c>
      <c r="E85" s="214" t="s">
        <v>210</v>
      </c>
      <c r="F85" s="216">
        <v>28</v>
      </c>
      <c r="G85" s="216"/>
      <c r="H85" s="57">
        <f t="shared" si="11"/>
        <v>0</v>
      </c>
      <c r="I85" s="217">
        <f t="shared" ref="I85:I86" si="16">ROUND(H85*F85,2)</f>
        <v>0</v>
      </c>
    </row>
    <row r="86" spans="1:1024" s="218" customFormat="1" ht="12.75" outlineLevel="1">
      <c r="A86" s="147" t="s">
        <v>717</v>
      </c>
      <c r="B86" s="214" t="s">
        <v>718</v>
      </c>
      <c r="C86" s="214" t="s">
        <v>14</v>
      </c>
      <c r="D86" s="215" t="s">
        <v>716</v>
      </c>
      <c r="E86" s="214" t="s">
        <v>210</v>
      </c>
      <c r="F86" s="216">
        <f>7.05+(0.55*3)+13.8</f>
        <v>22.5</v>
      </c>
      <c r="G86" s="216"/>
      <c r="H86" s="57">
        <f t="shared" si="11"/>
        <v>0</v>
      </c>
      <c r="I86" s="217">
        <f t="shared" si="16"/>
        <v>0</v>
      </c>
    </row>
    <row r="87" spans="1:1024" outlineLevel="1">
      <c r="A87" s="307" t="s">
        <v>358</v>
      </c>
      <c r="B87" s="308"/>
      <c r="C87" s="308"/>
      <c r="D87" s="308"/>
      <c r="E87" s="308"/>
      <c r="F87" s="308"/>
      <c r="G87" s="309"/>
      <c r="H87" s="204"/>
      <c r="I87" s="16">
        <f>SUM(I75:I86)</f>
        <v>0</v>
      </c>
    </row>
    <row r="88" spans="1:1024">
      <c r="A88" s="10">
        <v>8</v>
      </c>
      <c r="B88" s="10"/>
      <c r="C88" s="10"/>
      <c r="D88" s="128" t="s">
        <v>573</v>
      </c>
      <c r="E88" s="11"/>
      <c r="F88" s="29"/>
      <c r="G88" s="92"/>
      <c r="H88" s="202"/>
      <c r="I88" s="14">
        <f>I97</f>
        <v>0</v>
      </c>
    </row>
    <row r="89" spans="1:1024" s="140" customFormat="1">
      <c r="A89" s="142" t="s">
        <v>62</v>
      </c>
      <c r="B89" s="256" t="s">
        <v>306</v>
      </c>
      <c r="C89" s="142" t="s">
        <v>14</v>
      </c>
      <c r="D89" s="143" t="s">
        <v>307</v>
      </c>
      <c r="E89" s="185" t="s">
        <v>210</v>
      </c>
      <c r="F89" s="257">
        <v>185.92</v>
      </c>
      <c r="G89" s="258"/>
      <c r="H89" s="57">
        <f t="shared" ref="H89:H96" si="17">(G89*0.2223)+G89</f>
        <v>0</v>
      </c>
      <c r="I89" s="259">
        <f t="shared" ref="I89:I93" si="18">ROUND(H89*F89,2)</f>
        <v>0</v>
      </c>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139"/>
      <c r="DZ89" s="139"/>
      <c r="EA89" s="139"/>
      <c r="EB89" s="139"/>
      <c r="EC89" s="139"/>
      <c r="ED89" s="139"/>
      <c r="EE89" s="139"/>
      <c r="EF89" s="139"/>
      <c r="EG89" s="139"/>
      <c r="EH89" s="139"/>
      <c r="EI89" s="139"/>
      <c r="EJ89" s="139"/>
      <c r="EK89" s="139"/>
      <c r="EL89" s="139"/>
      <c r="EM89" s="139"/>
      <c r="EN89" s="139"/>
      <c r="EO89" s="139"/>
      <c r="EP89" s="139"/>
      <c r="EQ89" s="139"/>
      <c r="ER89" s="139"/>
      <c r="ES89" s="139"/>
      <c r="ET89" s="139"/>
      <c r="EU89" s="139"/>
      <c r="EV89" s="139"/>
      <c r="EW89" s="139"/>
      <c r="EX89" s="139"/>
      <c r="EY89" s="139"/>
      <c r="EZ89" s="139"/>
      <c r="FA89" s="139"/>
      <c r="FB89" s="139"/>
      <c r="FC89" s="139"/>
      <c r="FD89" s="139"/>
      <c r="FE89" s="139"/>
      <c r="FF89" s="139"/>
      <c r="FG89" s="139"/>
      <c r="FH89" s="139"/>
      <c r="FI89" s="139"/>
      <c r="FJ89" s="139"/>
      <c r="FK89" s="139"/>
      <c r="FL89" s="139"/>
      <c r="FM89" s="139"/>
      <c r="FN89" s="139"/>
      <c r="FO89" s="139"/>
      <c r="FP89" s="139"/>
      <c r="FQ89" s="139"/>
      <c r="FR89" s="139"/>
      <c r="FS89" s="139"/>
      <c r="FT89" s="139"/>
      <c r="FU89" s="139"/>
      <c r="FV89" s="139"/>
      <c r="FW89" s="139"/>
      <c r="FX89" s="139"/>
      <c r="FY89" s="139"/>
      <c r="FZ89" s="139"/>
      <c r="GA89" s="139"/>
      <c r="GB89" s="139"/>
      <c r="GC89" s="139"/>
      <c r="GD89" s="139"/>
      <c r="GE89" s="139"/>
      <c r="GF89" s="139"/>
      <c r="GG89" s="139"/>
      <c r="GH89" s="139"/>
      <c r="GI89" s="139"/>
      <c r="GJ89" s="139"/>
      <c r="GK89" s="139"/>
      <c r="GL89" s="139"/>
      <c r="GM89" s="139"/>
      <c r="GN89" s="139"/>
      <c r="GO89" s="139"/>
      <c r="GP89" s="139"/>
      <c r="GQ89" s="139"/>
      <c r="GR89" s="139"/>
      <c r="GS89" s="139"/>
      <c r="GT89" s="139"/>
      <c r="GU89" s="139"/>
      <c r="GV89" s="139"/>
      <c r="GW89" s="139"/>
      <c r="GX89" s="139"/>
      <c r="GY89" s="139"/>
      <c r="GZ89" s="139"/>
      <c r="HA89" s="139"/>
      <c r="HB89" s="139"/>
      <c r="HC89" s="139"/>
      <c r="HD89" s="139"/>
      <c r="HE89" s="139"/>
      <c r="HF89" s="139"/>
      <c r="HG89" s="139"/>
      <c r="HH89" s="139"/>
      <c r="HI89" s="139"/>
      <c r="HJ89" s="139"/>
      <c r="HK89" s="139"/>
      <c r="HL89" s="139"/>
      <c r="HM89" s="139"/>
      <c r="HN89" s="139"/>
      <c r="HO89" s="139"/>
      <c r="HP89" s="139"/>
      <c r="HQ89" s="139"/>
      <c r="HR89" s="139"/>
      <c r="HS89" s="139"/>
      <c r="HT89" s="139"/>
      <c r="HU89" s="139"/>
      <c r="HV89" s="139"/>
      <c r="HW89" s="139"/>
      <c r="HX89" s="139"/>
      <c r="HY89" s="139"/>
      <c r="HZ89" s="139"/>
      <c r="IA89" s="139"/>
      <c r="IB89" s="139"/>
      <c r="IC89" s="139"/>
      <c r="ID89" s="139"/>
      <c r="IE89" s="139"/>
      <c r="IF89" s="139"/>
      <c r="IG89" s="139"/>
      <c r="IH89" s="139"/>
      <c r="II89" s="139"/>
      <c r="IJ89" s="139"/>
      <c r="IK89" s="139"/>
      <c r="IL89" s="139"/>
      <c r="IM89" s="139"/>
      <c r="IN89" s="139"/>
      <c r="IO89" s="139"/>
      <c r="IP89" s="139"/>
      <c r="IQ89" s="139"/>
      <c r="IR89" s="139"/>
      <c r="IS89" s="139"/>
      <c r="IT89" s="139"/>
      <c r="IU89" s="139"/>
      <c r="IV89" s="139"/>
      <c r="IW89" s="139"/>
      <c r="IX89" s="139"/>
      <c r="IY89" s="139"/>
      <c r="IZ89" s="139"/>
      <c r="JA89" s="139"/>
      <c r="JB89" s="139"/>
      <c r="JC89" s="139"/>
      <c r="JD89" s="139"/>
      <c r="JE89" s="139"/>
      <c r="JF89" s="139"/>
      <c r="JG89" s="139"/>
      <c r="JH89" s="139"/>
      <c r="JI89" s="139"/>
      <c r="JJ89" s="139"/>
      <c r="JK89" s="139"/>
      <c r="JL89" s="139"/>
      <c r="JM89" s="139"/>
      <c r="JN89" s="139"/>
      <c r="JO89" s="139"/>
      <c r="JP89" s="139"/>
      <c r="JQ89" s="139"/>
      <c r="JR89" s="139"/>
      <c r="JS89" s="139"/>
      <c r="JT89" s="139"/>
      <c r="JU89" s="139"/>
      <c r="JV89" s="139"/>
      <c r="JW89" s="139"/>
      <c r="JX89" s="139"/>
      <c r="JY89" s="139"/>
      <c r="JZ89" s="139"/>
      <c r="KA89" s="139"/>
      <c r="KB89" s="139"/>
      <c r="KC89" s="139"/>
      <c r="KD89" s="139"/>
      <c r="KE89" s="139"/>
      <c r="KF89" s="139"/>
      <c r="KG89" s="139"/>
      <c r="KH89" s="139"/>
      <c r="KI89" s="139"/>
      <c r="KJ89" s="139"/>
      <c r="KK89" s="139"/>
      <c r="KL89" s="139"/>
      <c r="KM89" s="139"/>
      <c r="KN89" s="139"/>
      <c r="KO89" s="139"/>
      <c r="KP89" s="139"/>
      <c r="KQ89" s="139"/>
      <c r="KR89" s="139"/>
      <c r="KS89" s="139"/>
      <c r="KT89" s="139"/>
      <c r="KU89" s="139"/>
      <c r="KV89" s="139"/>
      <c r="KW89" s="139"/>
      <c r="KX89" s="139"/>
      <c r="KY89" s="139"/>
      <c r="KZ89" s="139"/>
      <c r="LA89" s="139"/>
      <c r="LB89" s="139"/>
      <c r="LC89" s="139"/>
      <c r="LD89" s="139"/>
      <c r="LE89" s="139"/>
      <c r="LF89" s="139"/>
      <c r="LG89" s="139"/>
      <c r="LH89" s="139"/>
      <c r="LI89" s="139"/>
      <c r="LJ89" s="139"/>
      <c r="LK89" s="139"/>
      <c r="LL89" s="139"/>
      <c r="LM89" s="139"/>
      <c r="LN89" s="139"/>
      <c r="LO89" s="139"/>
      <c r="LP89" s="139"/>
      <c r="LQ89" s="139"/>
      <c r="LR89" s="139"/>
      <c r="LS89" s="139"/>
      <c r="LT89" s="139"/>
      <c r="LU89" s="139"/>
      <c r="LV89" s="139"/>
      <c r="LW89" s="139"/>
      <c r="LX89" s="139"/>
      <c r="LY89" s="139"/>
      <c r="LZ89" s="139"/>
      <c r="MA89" s="139"/>
      <c r="MB89" s="139"/>
      <c r="MC89" s="139"/>
      <c r="MD89" s="139"/>
      <c r="ME89" s="139"/>
      <c r="MF89" s="139"/>
      <c r="MG89" s="139"/>
      <c r="MH89" s="139"/>
      <c r="MI89" s="139"/>
      <c r="MJ89" s="139"/>
      <c r="MK89" s="139"/>
      <c r="ML89" s="139"/>
      <c r="MM89" s="139"/>
      <c r="MN89" s="139"/>
      <c r="MO89" s="139"/>
      <c r="MP89" s="139"/>
      <c r="MQ89" s="139"/>
      <c r="MR89" s="139"/>
      <c r="MS89" s="139"/>
      <c r="MT89" s="139"/>
      <c r="MU89" s="139"/>
      <c r="MV89" s="139"/>
      <c r="MW89" s="139"/>
      <c r="MX89" s="139"/>
      <c r="MY89" s="139"/>
      <c r="MZ89" s="139"/>
      <c r="NA89" s="139"/>
      <c r="NB89" s="139"/>
      <c r="NC89" s="139"/>
      <c r="ND89" s="139"/>
      <c r="NE89" s="139"/>
      <c r="NF89" s="139"/>
      <c r="NG89" s="139"/>
      <c r="NH89" s="139"/>
      <c r="NI89" s="139"/>
      <c r="NJ89" s="139"/>
      <c r="NK89" s="139"/>
      <c r="NL89" s="139"/>
      <c r="NM89" s="139"/>
      <c r="NN89" s="139"/>
      <c r="NO89" s="139"/>
      <c r="NP89" s="139"/>
      <c r="NQ89" s="139"/>
      <c r="NR89" s="139"/>
      <c r="NS89" s="139"/>
      <c r="NT89" s="139"/>
      <c r="NU89" s="139"/>
      <c r="NV89" s="139"/>
      <c r="NW89" s="139"/>
      <c r="NX89" s="139"/>
      <c r="NY89" s="139"/>
      <c r="NZ89" s="139"/>
      <c r="OA89" s="139"/>
      <c r="OB89" s="139"/>
      <c r="OC89" s="139"/>
      <c r="OD89" s="139"/>
      <c r="OE89" s="139"/>
      <c r="OF89" s="139"/>
      <c r="OG89" s="139"/>
      <c r="OH89" s="139"/>
      <c r="OI89" s="139"/>
      <c r="OJ89" s="139"/>
      <c r="OK89" s="139"/>
      <c r="OL89" s="139"/>
      <c r="OM89" s="139"/>
      <c r="ON89" s="139"/>
      <c r="OO89" s="139"/>
      <c r="OP89" s="139"/>
      <c r="OQ89" s="139"/>
      <c r="OR89" s="139"/>
      <c r="OS89" s="139"/>
      <c r="OT89" s="139"/>
      <c r="OU89" s="139"/>
      <c r="OV89" s="139"/>
      <c r="OW89" s="139"/>
      <c r="OX89" s="139"/>
      <c r="OY89" s="139"/>
      <c r="OZ89" s="139"/>
      <c r="PA89" s="139"/>
      <c r="PB89" s="139"/>
      <c r="PC89" s="139"/>
      <c r="PD89" s="139"/>
      <c r="PE89" s="139"/>
      <c r="PF89" s="139"/>
      <c r="PG89" s="139"/>
      <c r="PH89" s="139"/>
      <c r="PI89" s="139"/>
      <c r="PJ89" s="139"/>
      <c r="PK89" s="139"/>
      <c r="PL89" s="139"/>
      <c r="PM89" s="139"/>
      <c r="PN89" s="139"/>
      <c r="PO89" s="139"/>
      <c r="PP89" s="139"/>
      <c r="PQ89" s="139"/>
      <c r="PR89" s="139"/>
      <c r="PS89" s="139"/>
      <c r="PT89" s="139"/>
      <c r="PU89" s="139"/>
      <c r="PV89" s="139"/>
      <c r="PW89" s="139"/>
      <c r="PX89" s="139"/>
      <c r="PY89" s="139"/>
      <c r="PZ89" s="139"/>
      <c r="QA89" s="139"/>
      <c r="QB89" s="139"/>
      <c r="QC89" s="139"/>
      <c r="QD89" s="139"/>
      <c r="QE89" s="139"/>
      <c r="QF89" s="139"/>
      <c r="QG89" s="139"/>
      <c r="QH89" s="139"/>
      <c r="QI89" s="139"/>
      <c r="QJ89" s="139"/>
      <c r="QK89" s="139"/>
      <c r="QL89" s="139"/>
      <c r="QM89" s="139"/>
      <c r="QN89" s="139"/>
      <c r="QO89" s="139"/>
      <c r="QP89" s="139"/>
      <c r="QQ89" s="139"/>
      <c r="QR89" s="139"/>
      <c r="QS89" s="139"/>
      <c r="QT89" s="139"/>
      <c r="QU89" s="139"/>
      <c r="QV89" s="139"/>
      <c r="QW89" s="139"/>
      <c r="QX89" s="139"/>
      <c r="QY89" s="139"/>
      <c r="QZ89" s="139"/>
      <c r="RA89" s="139"/>
      <c r="RB89" s="139"/>
      <c r="RC89" s="139"/>
      <c r="RD89" s="139"/>
      <c r="RE89" s="139"/>
      <c r="RF89" s="139"/>
      <c r="RG89" s="139"/>
      <c r="RH89" s="139"/>
      <c r="RI89" s="139"/>
      <c r="RJ89" s="139"/>
      <c r="RK89" s="139"/>
      <c r="RL89" s="139"/>
      <c r="RM89" s="139"/>
      <c r="RN89" s="139"/>
      <c r="RO89" s="139"/>
      <c r="RP89" s="139"/>
      <c r="RQ89" s="139"/>
      <c r="RR89" s="139"/>
      <c r="RS89" s="139"/>
      <c r="RT89" s="139"/>
      <c r="RU89" s="139"/>
      <c r="RV89" s="139"/>
      <c r="RW89" s="139"/>
      <c r="RX89" s="139"/>
      <c r="RY89" s="139"/>
      <c r="RZ89" s="139"/>
      <c r="SA89" s="139"/>
      <c r="SB89" s="139"/>
      <c r="SC89" s="139"/>
      <c r="SD89" s="139"/>
      <c r="SE89" s="139"/>
      <c r="SF89" s="139"/>
      <c r="SG89" s="139"/>
      <c r="SH89" s="139"/>
      <c r="SI89" s="139"/>
      <c r="SJ89" s="139"/>
      <c r="SK89" s="139"/>
      <c r="SL89" s="139"/>
      <c r="SM89" s="139"/>
      <c r="SN89" s="139"/>
      <c r="SO89" s="139"/>
      <c r="SP89" s="139"/>
      <c r="SQ89" s="139"/>
      <c r="SR89" s="139"/>
      <c r="SS89" s="139"/>
      <c r="ST89" s="139"/>
      <c r="SU89" s="139"/>
      <c r="SV89" s="139"/>
      <c r="SW89" s="139"/>
      <c r="SX89" s="139"/>
      <c r="SY89" s="139"/>
      <c r="SZ89" s="139"/>
      <c r="TA89" s="139"/>
      <c r="TB89" s="139"/>
      <c r="TC89" s="139"/>
      <c r="TD89" s="139"/>
      <c r="TE89" s="139"/>
      <c r="TF89" s="139"/>
      <c r="TG89" s="139"/>
      <c r="TH89" s="139"/>
      <c r="TI89" s="139"/>
      <c r="TJ89" s="139"/>
      <c r="TK89" s="139"/>
      <c r="TL89" s="139"/>
      <c r="TM89" s="139"/>
      <c r="TN89" s="139"/>
      <c r="TO89" s="139"/>
      <c r="TP89" s="139"/>
      <c r="TQ89" s="139"/>
      <c r="TR89" s="139"/>
      <c r="TS89" s="139"/>
      <c r="TT89" s="139"/>
      <c r="TU89" s="139"/>
      <c r="TV89" s="139"/>
      <c r="TW89" s="139"/>
      <c r="TX89" s="139"/>
      <c r="TY89" s="139"/>
      <c r="TZ89" s="139"/>
      <c r="UA89" s="139"/>
      <c r="UB89" s="139"/>
      <c r="UC89" s="139"/>
      <c r="UD89" s="139"/>
      <c r="UE89" s="139"/>
      <c r="UF89" s="139"/>
      <c r="UG89" s="139"/>
      <c r="UH89" s="139"/>
      <c r="UI89" s="139"/>
      <c r="UJ89" s="139"/>
      <c r="UK89" s="139"/>
      <c r="UL89" s="139"/>
      <c r="UM89" s="139"/>
      <c r="UN89" s="139"/>
      <c r="UO89" s="139"/>
      <c r="UP89" s="139"/>
      <c r="UQ89" s="139"/>
      <c r="UR89" s="139"/>
      <c r="US89" s="139"/>
      <c r="UT89" s="139"/>
      <c r="UU89" s="139"/>
      <c r="UV89" s="139"/>
      <c r="UW89" s="139"/>
      <c r="UX89" s="139"/>
      <c r="UY89" s="139"/>
      <c r="UZ89" s="139"/>
      <c r="VA89" s="139"/>
      <c r="VB89" s="139"/>
      <c r="VC89" s="139"/>
      <c r="VD89" s="139"/>
      <c r="VE89" s="139"/>
      <c r="VF89" s="139"/>
      <c r="VG89" s="139"/>
      <c r="VH89" s="139"/>
      <c r="VI89" s="139"/>
      <c r="VJ89" s="139"/>
      <c r="VK89" s="139"/>
      <c r="VL89" s="139"/>
      <c r="VM89" s="139"/>
      <c r="VN89" s="139"/>
      <c r="VO89" s="139"/>
      <c r="VP89" s="139"/>
      <c r="VQ89" s="139"/>
      <c r="VR89" s="139"/>
      <c r="VS89" s="139"/>
      <c r="VT89" s="139"/>
      <c r="VU89" s="139"/>
      <c r="VV89" s="139"/>
      <c r="VW89" s="139"/>
      <c r="VX89" s="139"/>
      <c r="VY89" s="139"/>
      <c r="VZ89" s="139"/>
      <c r="WA89" s="139"/>
      <c r="WB89" s="139"/>
      <c r="WC89" s="139"/>
      <c r="WD89" s="139"/>
      <c r="WE89" s="139"/>
      <c r="WF89" s="139"/>
      <c r="WG89" s="139"/>
      <c r="WH89" s="139"/>
      <c r="WI89" s="139"/>
      <c r="WJ89" s="139"/>
      <c r="WK89" s="139"/>
      <c r="WL89" s="139"/>
      <c r="WM89" s="139"/>
      <c r="WN89" s="139"/>
      <c r="WO89" s="139"/>
      <c r="WP89" s="139"/>
      <c r="WQ89" s="139"/>
      <c r="WR89" s="139"/>
      <c r="WS89" s="139"/>
      <c r="WT89" s="139"/>
      <c r="WU89" s="139"/>
      <c r="WV89" s="139"/>
      <c r="WW89" s="139"/>
      <c r="WX89" s="139"/>
      <c r="WY89" s="139"/>
      <c r="WZ89" s="139"/>
      <c r="XA89" s="139"/>
      <c r="XB89" s="139"/>
      <c r="XC89" s="139"/>
      <c r="XD89" s="139"/>
      <c r="XE89" s="139"/>
      <c r="XF89" s="139"/>
      <c r="XG89" s="139"/>
      <c r="XH89" s="139"/>
      <c r="XI89" s="139"/>
      <c r="XJ89" s="139"/>
      <c r="XK89" s="139"/>
      <c r="XL89" s="139"/>
      <c r="XM89" s="139"/>
      <c r="XN89" s="139"/>
      <c r="XO89" s="139"/>
      <c r="XP89" s="139"/>
      <c r="XQ89" s="139"/>
      <c r="XR89" s="139"/>
      <c r="XS89" s="139"/>
      <c r="XT89" s="139"/>
      <c r="XU89" s="139"/>
      <c r="XV89" s="139"/>
      <c r="XW89" s="139"/>
      <c r="XX89" s="139"/>
      <c r="XY89" s="139"/>
      <c r="XZ89" s="139"/>
      <c r="YA89" s="139"/>
      <c r="YB89" s="139"/>
      <c r="YC89" s="139"/>
      <c r="YD89" s="139"/>
      <c r="YE89" s="139"/>
      <c r="YF89" s="139"/>
      <c r="YG89" s="139"/>
      <c r="YH89" s="139"/>
      <c r="YI89" s="139"/>
      <c r="YJ89" s="139"/>
      <c r="YK89" s="139"/>
      <c r="YL89" s="139"/>
      <c r="YM89" s="139"/>
      <c r="YN89" s="139"/>
      <c r="YO89" s="139"/>
      <c r="YP89" s="139"/>
      <c r="YQ89" s="139"/>
      <c r="YR89" s="139"/>
      <c r="YS89" s="139"/>
      <c r="YT89" s="139"/>
      <c r="YU89" s="139"/>
      <c r="YV89" s="139"/>
      <c r="YW89" s="139"/>
      <c r="YX89" s="139"/>
      <c r="YY89" s="139"/>
      <c r="YZ89" s="139"/>
      <c r="ZA89" s="139"/>
      <c r="ZB89" s="139"/>
      <c r="ZC89" s="139"/>
      <c r="ZD89" s="139"/>
      <c r="ZE89" s="139"/>
      <c r="ZF89" s="139"/>
      <c r="ZG89" s="139"/>
      <c r="ZH89" s="139"/>
      <c r="ZI89" s="139"/>
      <c r="ZJ89" s="139"/>
      <c r="ZK89" s="139"/>
      <c r="ZL89" s="139"/>
      <c r="ZM89" s="139"/>
      <c r="ZN89" s="139"/>
      <c r="ZO89" s="139"/>
      <c r="ZP89" s="139"/>
      <c r="ZQ89" s="139"/>
      <c r="ZR89" s="139"/>
      <c r="ZS89" s="139"/>
      <c r="ZT89" s="139"/>
      <c r="ZU89" s="139"/>
      <c r="ZV89" s="139"/>
      <c r="ZW89" s="139"/>
      <c r="ZX89" s="139"/>
      <c r="ZY89" s="139"/>
      <c r="ZZ89" s="139"/>
      <c r="AAA89" s="139"/>
      <c r="AAB89" s="139"/>
      <c r="AAC89" s="139"/>
      <c r="AAD89" s="139"/>
      <c r="AAE89" s="139"/>
      <c r="AAF89" s="139"/>
      <c r="AAG89" s="139"/>
      <c r="AAH89" s="139"/>
      <c r="AAI89" s="139"/>
      <c r="AAJ89" s="139"/>
      <c r="AAK89" s="139"/>
      <c r="AAL89" s="139"/>
      <c r="AAM89" s="139"/>
      <c r="AAN89" s="139"/>
      <c r="AAO89" s="139"/>
      <c r="AAP89" s="139"/>
      <c r="AAQ89" s="139"/>
      <c r="AAR89" s="139"/>
      <c r="AAS89" s="139"/>
      <c r="AAT89" s="139"/>
      <c r="AAU89" s="139"/>
      <c r="AAV89" s="139"/>
      <c r="AAW89" s="139"/>
      <c r="AAX89" s="139"/>
      <c r="AAY89" s="139"/>
      <c r="AAZ89" s="139"/>
      <c r="ABA89" s="139"/>
      <c r="ABB89" s="139"/>
      <c r="ABC89" s="139"/>
      <c r="ABD89" s="139"/>
      <c r="ABE89" s="139"/>
      <c r="ABF89" s="139"/>
      <c r="ABG89" s="139"/>
      <c r="ABH89" s="139"/>
      <c r="ABI89" s="139"/>
      <c r="ABJ89" s="139"/>
      <c r="ABK89" s="139"/>
      <c r="ABL89" s="139"/>
      <c r="ABM89" s="139"/>
      <c r="ABN89" s="139"/>
      <c r="ABO89" s="139"/>
      <c r="ABP89" s="139"/>
      <c r="ABQ89" s="139"/>
      <c r="ABR89" s="139"/>
      <c r="ABS89" s="139"/>
      <c r="ABT89" s="139"/>
      <c r="ABU89" s="139"/>
      <c r="ABV89" s="139"/>
      <c r="ABW89" s="139"/>
      <c r="ABX89" s="139"/>
      <c r="ABY89" s="139"/>
      <c r="ABZ89" s="139"/>
      <c r="ACA89" s="139"/>
      <c r="ACB89" s="139"/>
      <c r="ACC89" s="139"/>
      <c r="ACD89" s="139"/>
      <c r="ACE89" s="139"/>
      <c r="ACF89" s="139"/>
      <c r="ACG89" s="139"/>
      <c r="ACH89" s="139"/>
      <c r="ACI89" s="139"/>
      <c r="ACJ89" s="139"/>
      <c r="ACK89" s="139"/>
      <c r="ACL89" s="139"/>
      <c r="ACM89" s="139"/>
      <c r="ACN89" s="139"/>
      <c r="ACO89" s="139"/>
      <c r="ACP89" s="139"/>
      <c r="ACQ89" s="139"/>
      <c r="ACR89" s="139"/>
      <c r="ACS89" s="139"/>
      <c r="ACT89" s="139"/>
      <c r="ACU89" s="139"/>
      <c r="ACV89" s="139"/>
      <c r="ACW89" s="139"/>
      <c r="ACX89" s="139"/>
      <c r="ACY89" s="139"/>
      <c r="ACZ89" s="139"/>
      <c r="ADA89" s="139"/>
      <c r="ADB89" s="139"/>
      <c r="ADC89" s="139"/>
      <c r="ADD89" s="139"/>
      <c r="ADE89" s="139"/>
      <c r="ADF89" s="139"/>
      <c r="ADG89" s="139"/>
      <c r="ADH89" s="139"/>
      <c r="ADI89" s="139"/>
      <c r="ADJ89" s="139"/>
      <c r="ADK89" s="139"/>
      <c r="ADL89" s="139"/>
      <c r="ADM89" s="139"/>
      <c r="ADN89" s="139"/>
      <c r="ADO89" s="139"/>
      <c r="ADP89" s="139"/>
      <c r="ADQ89" s="139"/>
      <c r="ADR89" s="139"/>
      <c r="ADS89" s="139"/>
      <c r="ADT89" s="139"/>
      <c r="ADU89" s="139"/>
      <c r="ADV89" s="139"/>
      <c r="ADW89" s="139"/>
      <c r="ADX89" s="139"/>
      <c r="ADY89" s="139"/>
      <c r="ADZ89" s="139"/>
      <c r="AEA89" s="139"/>
      <c r="AEB89" s="139"/>
      <c r="AEC89" s="139"/>
      <c r="AED89" s="139"/>
      <c r="AEE89" s="139"/>
      <c r="AEF89" s="139"/>
      <c r="AEG89" s="139"/>
      <c r="AEH89" s="139"/>
      <c r="AEI89" s="139"/>
      <c r="AEJ89" s="139"/>
      <c r="AEK89" s="139"/>
      <c r="AEL89" s="139"/>
      <c r="AEM89" s="139"/>
      <c r="AEN89" s="139"/>
      <c r="AEO89" s="139"/>
      <c r="AEP89" s="139"/>
      <c r="AEQ89" s="139"/>
      <c r="AER89" s="139"/>
      <c r="AES89" s="139"/>
      <c r="AET89" s="139"/>
      <c r="AEU89" s="139"/>
      <c r="AEV89" s="139"/>
      <c r="AEW89" s="139"/>
      <c r="AEX89" s="139"/>
      <c r="AEY89" s="139"/>
      <c r="AEZ89" s="139"/>
      <c r="AFA89" s="139"/>
      <c r="AFB89" s="139"/>
      <c r="AFC89" s="139"/>
      <c r="AFD89" s="139"/>
      <c r="AFE89" s="139"/>
      <c r="AFF89" s="139"/>
      <c r="AFG89" s="139"/>
      <c r="AFH89" s="139"/>
      <c r="AFI89" s="139"/>
      <c r="AFJ89" s="139"/>
      <c r="AFK89" s="139"/>
      <c r="AFL89" s="139"/>
      <c r="AFM89" s="139"/>
      <c r="AFN89" s="139"/>
      <c r="AFO89" s="139"/>
      <c r="AFP89" s="139"/>
      <c r="AFQ89" s="139"/>
      <c r="AFR89" s="139"/>
      <c r="AFS89" s="139"/>
      <c r="AFT89" s="139"/>
      <c r="AFU89" s="139"/>
      <c r="AFV89" s="139"/>
      <c r="AFW89" s="139"/>
      <c r="AFX89" s="139"/>
      <c r="AFY89" s="139"/>
      <c r="AFZ89" s="139"/>
      <c r="AGA89" s="139"/>
      <c r="AGB89" s="139"/>
      <c r="AGC89" s="139"/>
      <c r="AGD89" s="139"/>
      <c r="AGE89" s="139"/>
      <c r="AGF89" s="139"/>
      <c r="AGG89" s="139"/>
      <c r="AGH89" s="139"/>
      <c r="AGI89" s="139"/>
      <c r="AGJ89" s="139"/>
      <c r="AGK89" s="139"/>
      <c r="AGL89" s="139"/>
      <c r="AGM89" s="139"/>
      <c r="AGN89" s="139"/>
      <c r="AGO89" s="139"/>
      <c r="AGP89" s="139"/>
      <c r="AGQ89" s="139"/>
      <c r="AGR89" s="139"/>
      <c r="AGS89" s="139"/>
      <c r="AGT89" s="139"/>
      <c r="AGU89" s="139"/>
      <c r="AGV89" s="139"/>
      <c r="AGW89" s="139"/>
      <c r="AGX89" s="139"/>
      <c r="AGY89" s="139"/>
      <c r="AGZ89" s="139"/>
      <c r="AHA89" s="139"/>
      <c r="AHB89" s="139"/>
      <c r="AHC89" s="139"/>
      <c r="AHD89" s="139"/>
      <c r="AHE89" s="139"/>
      <c r="AHF89" s="139"/>
      <c r="AHG89" s="139"/>
      <c r="AHH89" s="139"/>
      <c r="AHI89" s="139"/>
      <c r="AHJ89" s="139"/>
      <c r="AHK89" s="139"/>
      <c r="AHL89" s="139"/>
      <c r="AHM89" s="139"/>
      <c r="AHN89" s="139"/>
      <c r="AHO89" s="139"/>
      <c r="AHP89" s="139"/>
      <c r="AHQ89" s="139"/>
      <c r="AHR89" s="139"/>
      <c r="AHS89" s="139"/>
      <c r="AHT89" s="139"/>
      <c r="AHU89" s="139"/>
      <c r="AHV89" s="139"/>
      <c r="AHW89" s="139"/>
      <c r="AHX89" s="139"/>
      <c r="AHY89" s="139"/>
      <c r="AHZ89" s="139"/>
      <c r="AIA89" s="139"/>
      <c r="AIB89" s="139"/>
      <c r="AIC89" s="139"/>
      <c r="AID89" s="139"/>
      <c r="AIE89" s="139"/>
      <c r="AIF89" s="139"/>
      <c r="AIG89" s="139"/>
      <c r="AIH89" s="139"/>
      <c r="AII89" s="139"/>
      <c r="AIJ89" s="139"/>
      <c r="AIK89" s="139"/>
      <c r="AIL89" s="139"/>
      <c r="AIM89" s="139"/>
      <c r="AIN89" s="139"/>
      <c r="AIO89" s="139"/>
      <c r="AIP89" s="139"/>
      <c r="AIQ89" s="139"/>
      <c r="AIR89" s="139"/>
      <c r="AIS89" s="139"/>
      <c r="AIT89" s="139"/>
      <c r="AIU89" s="139"/>
      <c r="AIV89" s="139"/>
      <c r="AIW89" s="139"/>
      <c r="AIX89" s="139"/>
      <c r="AIY89" s="139"/>
      <c r="AIZ89" s="139"/>
      <c r="AJA89" s="139"/>
      <c r="AJB89" s="139"/>
      <c r="AJC89" s="139"/>
      <c r="AJD89" s="139"/>
      <c r="AJE89" s="139"/>
      <c r="AJF89" s="139"/>
      <c r="AJG89" s="139"/>
      <c r="AJH89" s="139"/>
      <c r="AJI89" s="139"/>
      <c r="AJJ89" s="139"/>
      <c r="AJK89" s="139"/>
      <c r="AJL89" s="139"/>
      <c r="AJM89" s="139"/>
      <c r="AJN89" s="139"/>
      <c r="AJO89" s="139"/>
      <c r="AJP89" s="139"/>
      <c r="AJQ89" s="139"/>
      <c r="AJR89" s="139"/>
      <c r="AJS89" s="139"/>
      <c r="AJT89" s="139"/>
      <c r="AJU89" s="139"/>
      <c r="AJV89" s="139"/>
      <c r="AJW89" s="139"/>
      <c r="AJX89" s="139"/>
      <c r="AJY89" s="139"/>
      <c r="AJZ89" s="139"/>
      <c r="AKA89" s="139"/>
      <c r="AKB89" s="139"/>
      <c r="AKC89" s="139"/>
      <c r="AKD89" s="139"/>
      <c r="AKE89" s="139"/>
      <c r="AKF89" s="139"/>
      <c r="AKG89" s="139"/>
      <c r="AKH89" s="139"/>
      <c r="AKI89" s="139"/>
      <c r="AKJ89" s="139"/>
      <c r="AKK89" s="139"/>
      <c r="AKL89" s="139"/>
      <c r="AKM89" s="139"/>
      <c r="AKN89" s="139"/>
      <c r="AKO89" s="139"/>
      <c r="AKP89" s="139"/>
      <c r="AKQ89" s="139"/>
      <c r="AKR89" s="139"/>
      <c r="AKS89" s="139"/>
      <c r="AKT89" s="139"/>
      <c r="AKU89" s="139"/>
      <c r="AKV89" s="139"/>
      <c r="AKW89" s="139"/>
      <c r="AKX89" s="139"/>
      <c r="AKY89" s="139"/>
      <c r="AKZ89" s="139"/>
      <c r="ALA89" s="139"/>
      <c r="ALB89" s="139"/>
      <c r="ALC89" s="139"/>
      <c r="ALD89" s="139"/>
      <c r="ALE89" s="139"/>
      <c r="ALF89" s="139"/>
      <c r="ALG89" s="139"/>
      <c r="ALH89" s="139"/>
      <c r="ALI89" s="139"/>
      <c r="ALJ89" s="139"/>
      <c r="ALK89" s="139"/>
      <c r="ALL89" s="139"/>
      <c r="ALM89" s="139"/>
      <c r="ALN89" s="139"/>
      <c r="ALO89" s="139"/>
      <c r="ALP89" s="139"/>
      <c r="ALQ89" s="139"/>
      <c r="ALR89" s="139"/>
      <c r="ALS89" s="139"/>
      <c r="ALT89" s="139"/>
      <c r="ALU89" s="139"/>
      <c r="ALV89" s="139"/>
      <c r="ALW89" s="139"/>
      <c r="ALX89" s="139"/>
      <c r="ALY89" s="139"/>
      <c r="ALZ89" s="139"/>
      <c r="AMA89" s="139"/>
      <c r="AMB89" s="139"/>
      <c r="AMC89" s="139"/>
      <c r="AMD89" s="139"/>
      <c r="AME89" s="139"/>
      <c r="AMF89" s="139"/>
      <c r="AMG89" s="139"/>
      <c r="AMH89" s="139"/>
      <c r="AMI89" s="139"/>
      <c r="AMJ89" s="139"/>
    </row>
    <row r="90" spans="1:1024" s="140" customFormat="1" ht="25.5">
      <c r="A90" s="142" t="s">
        <v>362</v>
      </c>
      <c r="B90" s="260" t="s">
        <v>308</v>
      </c>
      <c r="C90" s="142" t="s">
        <v>14</v>
      </c>
      <c r="D90" s="182" t="s">
        <v>309</v>
      </c>
      <c r="E90" s="184" t="s">
        <v>210</v>
      </c>
      <c r="F90" s="162">
        <v>312.8</v>
      </c>
      <c r="G90" s="163"/>
      <c r="H90" s="57">
        <f t="shared" si="17"/>
        <v>0</v>
      </c>
      <c r="I90" s="247">
        <f t="shared" si="18"/>
        <v>0</v>
      </c>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c r="IW90" s="139"/>
      <c r="IX90" s="139"/>
      <c r="IY90" s="139"/>
      <c r="IZ90" s="139"/>
      <c r="JA90" s="139"/>
      <c r="JB90" s="139"/>
      <c r="JC90" s="139"/>
      <c r="JD90" s="139"/>
      <c r="JE90" s="139"/>
      <c r="JF90" s="139"/>
      <c r="JG90" s="139"/>
      <c r="JH90" s="139"/>
      <c r="JI90" s="139"/>
      <c r="JJ90" s="139"/>
      <c r="JK90" s="139"/>
      <c r="JL90" s="139"/>
      <c r="JM90" s="139"/>
      <c r="JN90" s="139"/>
      <c r="JO90" s="139"/>
      <c r="JP90" s="139"/>
      <c r="JQ90" s="139"/>
      <c r="JR90" s="139"/>
      <c r="JS90" s="139"/>
      <c r="JT90" s="139"/>
      <c r="JU90" s="139"/>
      <c r="JV90" s="139"/>
      <c r="JW90" s="139"/>
      <c r="JX90" s="139"/>
      <c r="JY90" s="139"/>
      <c r="JZ90" s="139"/>
      <c r="KA90" s="139"/>
      <c r="KB90" s="139"/>
      <c r="KC90" s="139"/>
      <c r="KD90" s="139"/>
      <c r="KE90" s="139"/>
      <c r="KF90" s="139"/>
      <c r="KG90" s="139"/>
      <c r="KH90" s="139"/>
      <c r="KI90" s="139"/>
      <c r="KJ90" s="139"/>
      <c r="KK90" s="139"/>
      <c r="KL90" s="139"/>
      <c r="KM90" s="139"/>
      <c r="KN90" s="139"/>
      <c r="KO90" s="139"/>
      <c r="KP90" s="139"/>
      <c r="KQ90" s="139"/>
      <c r="KR90" s="139"/>
      <c r="KS90" s="139"/>
      <c r="KT90" s="139"/>
      <c r="KU90" s="139"/>
      <c r="KV90" s="139"/>
      <c r="KW90" s="139"/>
      <c r="KX90" s="139"/>
      <c r="KY90" s="139"/>
      <c r="KZ90" s="139"/>
      <c r="LA90" s="139"/>
      <c r="LB90" s="139"/>
      <c r="LC90" s="139"/>
      <c r="LD90" s="139"/>
      <c r="LE90" s="139"/>
      <c r="LF90" s="139"/>
      <c r="LG90" s="139"/>
      <c r="LH90" s="139"/>
      <c r="LI90" s="139"/>
      <c r="LJ90" s="139"/>
      <c r="LK90" s="139"/>
      <c r="LL90" s="139"/>
      <c r="LM90" s="139"/>
      <c r="LN90" s="139"/>
      <c r="LO90" s="139"/>
      <c r="LP90" s="139"/>
      <c r="LQ90" s="139"/>
      <c r="LR90" s="139"/>
      <c r="LS90" s="139"/>
      <c r="LT90" s="139"/>
      <c r="LU90" s="139"/>
      <c r="LV90" s="139"/>
      <c r="LW90" s="139"/>
      <c r="LX90" s="139"/>
      <c r="LY90" s="139"/>
      <c r="LZ90" s="139"/>
      <c r="MA90" s="139"/>
      <c r="MB90" s="139"/>
      <c r="MC90" s="139"/>
      <c r="MD90" s="139"/>
      <c r="ME90" s="139"/>
      <c r="MF90" s="139"/>
      <c r="MG90" s="139"/>
      <c r="MH90" s="139"/>
      <c r="MI90" s="139"/>
      <c r="MJ90" s="139"/>
      <c r="MK90" s="139"/>
      <c r="ML90" s="139"/>
      <c r="MM90" s="139"/>
      <c r="MN90" s="139"/>
      <c r="MO90" s="139"/>
      <c r="MP90" s="139"/>
      <c r="MQ90" s="139"/>
      <c r="MR90" s="139"/>
      <c r="MS90" s="139"/>
      <c r="MT90" s="139"/>
      <c r="MU90" s="139"/>
      <c r="MV90" s="139"/>
      <c r="MW90" s="139"/>
      <c r="MX90" s="139"/>
      <c r="MY90" s="139"/>
      <c r="MZ90" s="139"/>
      <c r="NA90" s="139"/>
      <c r="NB90" s="139"/>
      <c r="NC90" s="139"/>
      <c r="ND90" s="139"/>
      <c r="NE90" s="139"/>
      <c r="NF90" s="139"/>
      <c r="NG90" s="139"/>
      <c r="NH90" s="139"/>
      <c r="NI90" s="139"/>
      <c r="NJ90" s="139"/>
      <c r="NK90" s="139"/>
      <c r="NL90" s="139"/>
      <c r="NM90" s="139"/>
      <c r="NN90" s="139"/>
      <c r="NO90" s="139"/>
      <c r="NP90" s="139"/>
      <c r="NQ90" s="139"/>
      <c r="NR90" s="139"/>
      <c r="NS90" s="139"/>
      <c r="NT90" s="139"/>
      <c r="NU90" s="139"/>
      <c r="NV90" s="139"/>
      <c r="NW90" s="139"/>
      <c r="NX90" s="139"/>
      <c r="NY90" s="139"/>
      <c r="NZ90" s="139"/>
      <c r="OA90" s="139"/>
      <c r="OB90" s="139"/>
      <c r="OC90" s="139"/>
      <c r="OD90" s="139"/>
      <c r="OE90" s="139"/>
      <c r="OF90" s="139"/>
      <c r="OG90" s="139"/>
      <c r="OH90" s="139"/>
      <c r="OI90" s="139"/>
      <c r="OJ90" s="139"/>
      <c r="OK90" s="139"/>
      <c r="OL90" s="139"/>
      <c r="OM90" s="139"/>
      <c r="ON90" s="139"/>
      <c r="OO90" s="139"/>
      <c r="OP90" s="139"/>
      <c r="OQ90" s="139"/>
      <c r="OR90" s="139"/>
      <c r="OS90" s="139"/>
      <c r="OT90" s="139"/>
      <c r="OU90" s="139"/>
      <c r="OV90" s="139"/>
      <c r="OW90" s="139"/>
      <c r="OX90" s="139"/>
      <c r="OY90" s="139"/>
      <c r="OZ90" s="139"/>
      <c r="PA90" s="139"/>
      <c r="PB90" s="139"/>
      <c r="PC90" s="139"/>
      <c r="PD90" s="139"/>
      <c r="PE90" s="139"/>
      <c r="PF90" s="139"/>
      <c r="PG90" s="139"/>
      <c r="PH90" s="139"/>
      <c r="PI90" s="139"/>
      <c r="PJ90" s="139"/>
      <c r="PK90" s="139"/>
      <c r="PL90" s="139"/>
      <c r="PM90" s="139"/>
      <c r="PN90" s="139"/>
      <c r="PO90" s="139"/>
      <c r="PP90" s="139"/>
      <c r="PQ90" s="139"/>
      <c r="PR90" s="139"/>
      <c r="PS90" s="139"/>
      <c r="PT90" s="139"/>
      <c r="PU90" s="139"/>
      <c r="PV90" s="139"/>
      <c r="PW90" s="139"/>
      <c r="PX90" s="139"/>
      <c r="PY90" s="139"/>
      <c r="PZ90" s="139"/>
      <c r="QA90" s="139"/>
      <c r="QB90" s="139"/>
      <c r="QC90" s="139"/>
      <c r="QD90" s="139"/>
      <c r="QE90" s="139"/>
      <c r="QF90" s="139"/>
      <c r="QG90" s="139"/>
      <c r="QH90" s="139"/>
      <c r="QI90" s="139"/>
      <c r="QJ90" s="139"/>
      <c r="QK90" s="139"/>
      <c r="QL90" s="139"/>
      <c r="QM90" s="139"/>
      <c r="QN90" s="139"/>
      <c r="QO90" s="139"/>
      <c r="QP90" s="139"/>
      <c r="QQ90" s="139"/>
      <c r="QR90" s="139"/>
      <c r="QS90" s="139"/>
      <c r="QT90" s="139"/>
      <c r="QU90" s="139"/>
      <c r="QV90" s="139"/>
      <c r="QW90" s="139"/>
      <c r="QX90" s="139"/>
      <c r="QY90" s="139"/>
      <c r="QZ90" s="139"/>
      <c r="RA90" s="139"/>
      <c r="RB90" s="139"/>
      <c r="RC90" s="139"/>
      <c r="RD90" s="139"/>
      <c r="RE90" s="139"/>
      <c r="RF90" s="139"/>
      <c r="RG90" s="139"/>
      <c r="RH90" s="139"/>
      <c r="RI90" s="139"/>
      <c r="RJ90" s="139"/>
      <c r="RK90" s="139"/>
      <c r="RL90" s="139"/>
      <c r="RM90" s="139"/>
      <c r="RN90" s="139"/>
      <c r="RO90" s="139"/>
      <c r="RP90" s="139"/>
      <c r="RQ90" s="139"/>
      <c r="RR90" s="139"/>
      <c r="RS90" s="139"/>
      <c r="RT90" s="139"/>
      <c r="RU90" s="139"/>
      <c r="RV90" s="139"/>
      <c r="RW90" s="139"/>
      <c r="RX90" s="139"/>
      <c r="RY90" s="139"/>
      <c r="RZ90" s="139"/>
      <c r="SA90" s="139"/>
      <c r="SB90" s="139"/>
      <c r="SC90" s="139"/>
      <c r="SD90" s="139"/>
      <c r="SE90" s="139"/>
      <c r="SF90" s="139"/>
      <c r="SG90" s="139"/>
      <c r="SH90" s="139"/>
      <c r="SI90" s="139"/>
      <c r="SJ90" s="139"/>
      <c r="SK90" s="139"/>
      <c r="SL90" s="139"/>
      <c r="SM90" s="139"/>
      <c r="SN90" s="139"/>
      <c r="SO90" s="139"/>
      <c r="SP90" s="139"/>
      <c r="SQ90" s="139"/>
      <c r="SR90" s="139"/>
      <c r="SS90" s="139"/>
      <c r="ST90" s="139"/>
      <c r="SU90" s="139"/>
      <c r="SV90" s="139"/>
      <c r="SW90" s="139"/>
      <c r="SX90" s="139"/>
      <c r="SY90" s="139"/>
      <c r="SZ90" s="139"/>
      <c r="TA90" s="139"/>
      <c r="TB90" s="139"/>
      <c r="TC90" s="139"/>
      <c r="TD90" s="139"/>
      <c r="TE90" s="139"/>
      <c r="TF90" s="139"/>
      <c r="TG90" s="139"/>
      <c r="TH90" s="139"/>
      <c r="TI90" s="139"/>
      <c r="TJ90" s="139"/>
      <c r="TK90" s="139"/>
      <c r="TL90" s="139"/>
      <c r="TM90" s="139"/>
      <c r="TN90" s="139"/>
      <c r="TO90" s="139"/>
      <c r="TP90" s="139"/>
      <c r="TQ90" s="139"/>
      <c r="TR90" s="139"/>
      <c r="TS90" s="139"/>
      <c r="TT90" s="139"/>
      <c r="TU90" s="139"/>
      <c r="TV90" s="139"/>
      <c r="TW90" s="139"/>
      <c r="TX90" s="139"/>
      <c r="TY90" s="139"/>
      <c r="TZ90" s="139"/>
      <c r="UA90" s="139"/>
      <c r="UB90" s="139"/>
      <c r="UC90" s="139"/>
      <c r="UD90" s="139"/>
      <c r="UE90" s="139"/>
      <c r="UF90" s="139"/>
      <c r="UG90" s="139"/>
      <c r="UH90" s="139"/>
      <c r="UI90" s="139"/>
      <c r="UJ90" s="139"/>
      <c r="UK90" s="139"/>
      <c r="UL90" s="139"/>
      <c r="UM90" s="139"/>
      <c r="UN90" s="139"/>
      <c r="UO90" s="139"/>
      <c r="UP90" s="139"/>
      <c r="UQ90" s="139"/>
      <c r="UR90" s="139"/>
      <c r="US90" s="139"/>
      <c r="UT90" s="139"/>
      <c r="UU90" s="139"/>
      <c r="UV90" s="139"/>
      <c r="UW90" s="139"/>
      <c r="UX90" s="139"/>
      <c r="UY90" s="139"/>
      <c r="UZ90" s="139"/>
      <c r="VA90" s="139"/>
      <c r="VB90" s="139"/>
      <c r="VC90" s="139"/>
      <c r="VD90" s="139"/>
      <c r="VE90" s="139"/>
      <c r="VF90" s="139"/>
      <c r="VG90" s="139"/>
      <c r="VH90" s="139"/>
      <c r="VI90" s="139"/>
      <c r="VJ90" s="139"/>
      <c r="VK90" s="139"/>
      <c r="VL90" s="139"/>
      <c r="VM90" s="139"/>
      <c r="VN90" s="139"/>
      <c r="VO90" s="139"/>
      <c r="VP90" s="139"/>
      <c r="VQ90" s="139"/>
      <c r="VR90" s="139"/>
      <c r="VS90" s="139"/>
      <c r="VT90" s="139"/>
      <c r="VU90" s="139"/>
      <c r="VV90" s="139"/>
      <c r="VW90" s="139"/>
      <c r="VX90" s="139"/>
      <c r="VY90" s="139"/>
      <c r="VZ90" s="139"/>
      <c r="WA90" s="139"/>
      <c r="WB90" s="139"/>
      <c r="WC90" s="139"/>
      <c r="WD90" s="139"/>
      <c r="WE90" s="139"/>
      <c r="WF90" s="139"/>
      <c r="WG90" s="139"/>
      <c r="WH90" s="139"/>
      <c r="WI90" s="139"/>
      <c r="WJ90" s="139"/>
      <c r="WK90" s="139"/>
      <c r="WL90" s="139"/>
      <c r="WM90" s="139"/>
      <c r="WN90" s="139"/>
      <c r="WO90" s="139"/>
      <c r="WP90" s="139"/>
      <c r="WQ90" s="139"/>
      <c r="WR90" s="139"/>
      <c r="WS90" s="139"/>
      <c r="WT90" s="139"/>
      <c r="WU90" s="139"/>
      <c r="WV90" s="139"/>
      <c r="WW90" s="139"/>
      <c r="WX90" s="139"/>
      <c r="WY90" s="139"/>
      <c r="WZ90" s="139"/>
      <c r="XA90" s="139"/>
      <c r="XB90" s="139"/>
      <c r="XC90" s="139"/>
      <c r="XD90" s="139"/>
      <c r="XE90" s="139"/>
      <c r="XF90" s="139"/>
      <c r="XG90" s="139"/>
      <c r="XH90" s="139"/>
      <c r="XI90" s="139"/>
      <c r="XJ90" s="139"/>
      <c r="XK90" s="139"/>
      <c r="XL90" s="139"/>
      <c r="XM90" s="139"/>
      <c r="XN90" s="139"/>
      <c r="XO90" s="139"/>
      <c r="XP90" s="139"/>
      <c r="XQ90" s="139"/>
      <c r="XR90" s="139"/>
      <c r="XS90" s="139"/>
      <c r="XT90" s="139"/>
      <c r="XU90" s="139"/>
      <c r="XV90" s="139"/>
      <c r="XW90" s="139"/>
      <c r="XX90" s="139"/>
      <c r="XY90" s="139"/>
      <c r="XZ90" s="139"/>
      <c r="YA90" s="139"/>
      <c r="YB90" s="139"/>
      <c r="YC90" s="139"/>
      <c r="YD90" s="139"/>
      <c r="YE90" s="139"/>
      <c r="YF90" s="139"/>
      <c r="YG90" s="139"/>
      <c r="YH90" s="139"/>
      <c r="YI90" s="139"/>
      <c r="YJ90" s="139"/>
      <c r="YK90" s="139"/>
      <c r="YL90" s="139"/>
      <c r="YM90" s="139"/>
      <c r="YN90" s="139"/>
      <c r="YO90" s="139"/>
      <c r="YP90" s="139"/>
      <c r="YQ90" s="139"/>
      <c r="YR90" s="139"/>
      <c r="YS90" s="139"/>
      <c r="YT90" s="139"/>
      <c r="YU90" s="139"/>
      <c r="YV90" s="139"/>
      <c r="YW90" s="139"/>
      <c r="YX90" s="139"/>
      <c r="YY90" s="139"/>
      <c r="YZ90" s="139"/>
      <c r="ZA90" s="139"/>
      <c r="ZB90" s="139"/>
      <c r="ZC90" s="139"/>
      <c r="ZD90" s="139"/>
      <c r="ZE90" s="139"/>
      <c r="ZF90" s="139"/>
      <c r="ZG90" s="139"/>
      <c r="ZH90" s="139"/>
      <c r="ZI90" s="139"/>
      <c r="ZJ90" s="139"/>
      <c r="ZK90" s="139"/>
      <c r="ZL90" s="139"/>
      <c r="ZM90" s="139"/>
      <c r="ZN90" s="139"/>
      <c r="ZO90" s="139"/>
      <c r="ZP90" s="139"/>
      <c r="ZQ90" s="139"/>
      <c r="ZR90" s="139"/>
      <c r="ZS90" s="139"/>
      <c r="ZT90" s="139"/>
      <c r="ZU90" s="139"/>
      <c r="ZV90" s="139"/>
      <c r="ZW90" s="139"/>
      <c r="ZX90" s="139"/>
      <c r="ZY90" s="139"/>
      <c r="ZZ90" s="139"/>
      <c r="AAA90" s="139"/>
      <c r="AAB90" s="139"/>
      <c r="AAC90" s="139"/>
      <c r="AAD90" s="139"/>
      <c r="AAE90" s="139"/>
      <c r="AAF90" s="139"/>
      <c r="AAG90" s="139"/>
      <c r="AAH90" s="139"/>
      <c r="AAI90" s="139"/>
      <c r="AAJ90" s="139"/>
      <c r="AAK90" s="139"/>
      <c r="AAL90" s="139"/>
      <c r="AAM90" s="139"/>
      <c r="AAN90" s="139"/>
      <c r="AAO90" s="139"/>
      <c r="AAP90" s="139"/>
      <c r="AAQ90" s="139"/>
      <c r="AAR90" s="139"/>
      <c r="AAS90" s="139"/>
      <c r="AAT90" s="139"/>
      <c r="AAU90" s="139"/>
      <c r="AAV90" s="139"/>
      <c r="AAW90" s="139"/>
      <c r="AAX90" s="139"/>
      <c r="AAY90" s="139"/>
      <c r="AAZ90" s="139"/>
      <c r="ABA90" s="139"/>
      <c r="ABB90" s="139"/>
      <c r="ABC90" s="139"/>
      <c r="ABD90" s="139"/>
      <c r="ABE90" s="139"/>
      <c r="ABF90" s="139"/>
      <c r="ABG90" s="139"/>
      <c r="ABH90" s="139"/>
      <c r="ABI90" s="139"/>
      <c r="ABJ90" s="139"/>
      <c r="ABK90" s="139"/>
      <c r="ABL90" s="139"/>
      <c r="ABM90" s="139"/>
      <c r="ABN90" s="139"/>
      <c r="ABO90" s="139"/>
      <c r="ABP90" s="139"/>
      <c r="ABQ90" s="139"/>
      <c r="ABR90" s="139"/>
      <c r="ABS90" s="139"/>
      <c r="ABT90" s="139"/>
      <c r="ABU90" s="139"/>
      <c r="ABV90" s="139"/>
      <c r="ABW90" s="139"/>
      <c r="ABX90" s="139"/>
      <c r="ABY90" s="139"/>
      <c r="ABZ90" s="139"/>
      <c r="ACA90" s="139"/>
      <c r="ACB90" s="139"/>
      <c r="ACC90" s="139"/>
      <c r="ACD90" s="139"/>
      <c r="ACE90" s="139"/>
      <c r="ACF90" s="139"/>
      <c r="ACG90" s="139"/>
      <c r="ACH90" s="139"/>
      <c r="ACI90" s="139"/>
      <c r="ACJ90" s="139"/>
      <c r="ACK90" s="139"/>
      <c r="ACL90" s="139"/>
      <c r="ACM90" s="139"/>
      <c r="ACN90" s="139"/>
      <c r="ACO90" s="139"/>
      <c r="ACP90" s="139"/>
      <c r="ACQ90" s="139"/>
      <c r="ACR90" s="139"/>
      <c r="ACS90" s="139"/>
      <c r="ACT90" s="139"/>
      <c r="ACU90" s="139"/>
      <c r="ACV90" s="139"/>
      <c r="ACW90" s="139"/>
      <c r="ACX90" s="139"/>
      <c r="ACY90" s="139"/>
      <c r="ACZ90" s="139"/>
      <c r="ADA90" s="139"/>
      <c r="ADB90" s="139"/>
      <c r="ADC90" s="139"/>
      <c r="ADD90" s="139"/>
      <c r="ADE90" s="139"/>
      <c r="ADF90" s="139"/>
      <c r="ADG90" s="139"/>
      <c r="ADH90" s="139"/>
      <c r="ADI90" s="139"/>
      <c r="ADJ90" s="139"/>
      <c r="ADK90" s="139"/>
      <c r="ADL90" s="139"/>
      <c r="ADM90" s="139"/>
      <c r="ADN90" s="139"/>
      <c r="ADO90" s="139"/>
      <c r="ADP90" s="139"/>
      <c r="ADQ90" s="139"/>
      <c r="ADR90" s="139"/>
      <c r="ADS90" s="139"/>
      <c r="ADT90" s="139"/>
      <c r="ADU90" s="139"/>
      <c r="ADV90" s="139"/>
      <c r="ADW90" s="139"/>
      <c r="ADX90" s="139"/>
      <c r="ADY90" s="139"/>
      <c r="ADZ90" s="139"/>
      <c r="AEA90" s="139"/>
      <c r="AEB90" s="139"/>
      <c r="AEC90" s="139"/>
      <c r="AED90" s="139"/>
      <c r="AEE90" s="139"/>
      <c r="AEF90" s="139"/>
      <c r="AEG90" s="139"/>
      <c r="AEH90" s="139"/>
      <c r="AEI90" s="139"/>
      <c r="AEJ90" s="139"/>
      <c r="AEK90" s="139"/>
      <c r="AEL90" s="139"/>
      <c r="AEM90" s="139"/>
      <c r="AEN90" s="139"/>
      <c r="AEO90" s="139"/>
      <c r="AEP90" s="139"/>
      <c r="AEQ90" s="139"/>
      <c r="AER90" s="139"/>
      <c r="AES90" s="139"/>
      <c r="AET90" s="139"/>
      <c r="AEU90" s="139"/>
      <c r="AEV90" s="139"/>
      <c r="AEW90" s="139"/>
      <c r="AEX90" s="139"/>
      <c r="AEY90" s="139"/>
      <c r="AEZ90" s="139"/>
      <c r="AFA90" s="139"/>
      <c r="AFB90" s="139"/>
      <c r="AFC90" s="139"/>
      <c r="AFD90" s="139"/>
      <c r="AFE90" s="139"/>
      <c r="AFF90" s="139"/>
      <c r="AFG90" s="139"/>
      <c r="AFH90" s="139"/>
      <c r="AFI90" s="139"/>
      <c r="AFJ90" s="139"/>
      <c r="AFK90" s="139"/>
      <c r="AFL90" s="139"/>
      <c r="AFM90" s="139"/>
      <c r="AFN90" s="139"/>
      <c r="AFO90" s="139"/>
      <c r="AFP90" s="139"/>
      <c r="AFQ90" s="139"/>
      <c r="AFR90" s="139"/>
      <c r="AFS90" s="139"/>
      <c r="AFT90" s="139"/>
      <c r="AFU90" s="139"/>
      <c r="AFV90" s="139"/>
      <c r="AFW90" s="139"/>
      <c r="AFX90" s="139"/>
      <c r="AFY90" s="139"/>
      <c r="AFZ90" s="139"/>
      <c r="AGA90" s="139"/>
      <c r="AGB90" s="139"/>
      <c r="AGC90" s="139"/>
      <c r="AGD90" s="139"/>
      <c r="AGE90" s="139"/>
      <c r="AGF90" s="139"/>
      <c r="AGG90" s="139"/>
      <c r="AGH90" s="139"/>
      <c r="AGI90" s="139"/>
      <c r="AGJ90" s="139"/>
      <c r="AGK90" s="139"/>
      <c r="AGL90" s="139"/>
      <c r="AGM90" s="139"/>
      <c r="AGN90" s="139"/>
      <c r="AGO90" s="139"/>
      <c r="AGP90" s="139"/>
      <c r="AGQ90" s="139"/>
      <c r="AGR90" s="139"/>
      <c r="AGS90" s="139"/>
      <c r="AGT90" s="139"/>
      <c r="AGU90" s="139"/>
      <c r="AGV90" s="139"/>
      <c r="AGW90" s="139"/>
      <c r="AGX90" s="139"/>
      <c r="AGY90" s="139"/>
      <c r="AGZ90" s="139"/>
      <c r="AHA90" s="139"/>
      <c r="AHB90" s="139"/>
      <c r="AHC90" s="139"/>
      <c r="AHD90" s="139"/>
      <c r="AHE90" s="139"/>
      <c r="AHF90" s="139"/>
      <c r="AHG90" s="139"/>
      <c r="AHH90" s="139"/>
      <c r="AHI90" s="139"/>
      <c r="AHJ90" s="139"/>
      <c r="AHK90" s="139"/>
      <c r="AHL90" s="139"/>
      <c r="AHM90" s="139"/>
      <c r="AHN90" s="139"/>
      <c r="AHO90" s="139"/>
      <c r="AHP90" s="139"/>
      <c r="AHQ90" s="139"/>
      <c r="AHR90" s="139"/>
      <c r="AHS90" s="139"/>
      <c r="AHT90" s="139"/>
      <c r="AHU90" s="139"/>
      <c r="AHV90" s="139"/>
      <c r="AHW90" s="139"/>
      <c r="AHX90" s="139"/>
      <c r="AHY90" s="139"/>
      <c r="AHZ90" s="139"/>
      <c r="AIA90" s="139"/>
      <c r="AIB90" s="139"/>
      <c r="AIC90" s="139"/>
      <c r="AID90" s="139"/>
      <c r="AIE90" s="139"/>
      <c r="AIF90" s="139"/>
      <c r="AIG90" s="139"/>
      <c r="AIH90" s="139"/>
      <c r="AII90" s="139"/>
      <c r="AIJ90" s="139"/>
      <c r="AIK90" s="139"/>
      <c r="AIL90" s="139"/>
      <c r="AIM90" s="139"/>
      <c r="AIN90" s="139"/>
      <c r="AIO90" s="139"/>
      <c r="AIP90" s="139"/>
      <c r="AIQ90" s="139"/>
      <c r="AIR90" s="139"/>
      <c r="AIS90" s="139"/>
      <c r="AIT90" s="139"/>
      <c r="AIU90" s="139"/>
      <c r="AIV90" s="139"/>
      <c r="AIW90" s="139"/>
      <c r="AIX90" s="139"/>
      <c r="AIY90" s="139"/>
      <c r="AIZ90" s="139"/>
      <c r="AJA90" s="139"/>
      <c r="AJB90" s="139"/>
      <c r="AJC90" s="139"/>
      <c r="AJD90" s="139"/>
      <c r="AJE90" s="139"/>
      <c r="AJF90" s="139"/>
      <c r="AJG90" s="139"/>
      <c r="AJH90" s="139"/>
      <c r="AJI90" s="139"/>
      <c r="AJJ90" s="139"/>
      <c r="AJK90" s="139"/>
      <c r="AJL90" s="139"/>
      <c r="AJM90" s="139"/>
      <c r="AJN90" s="139"/>
      <c r="AJO90" s="139"/>
      <c r="AJP90" s="139"/>
      <c r="AJQ90" s="139"/>
      <c r="AJR90" s="139"/>
      <c r="AJS90" s="139"/>
      <c r="AJT90" s="139"/>
      <c r="AJU90" s="139"/>
      <c r="AJV90" s="139"/>
      <c r="AJW90" s="139"/>
      <c r="AJX90" s="139"/>
      <c r="AJY90" s="139"/>
      <c r="AJZ90" s="139"/>
      <c r="AKA90" s="139"/>
      <c r="AKB90" s="139"/>
      <c r="AKC90" s="139"/>
      <c r="AKD90" s="139"/>
      <c r="AKE90" s="139"/>
      <c r="AKF90" s="139"/>
      <c r="AKG90" s="139"/>
      <c r="AKH90" s="139"/>
      <c r="AKI90" s="139"/>
      <c r="AKJ90" s="139"/>
      <c r="AKK90" s="139"/>
      <c r="AKL90" s="139"/>
      <c r="AKM90" s="139"/>
      <c r="AKN90" s="139"/>
      <c r="AKO90" s="139"/>
      <c r="AKP90" s="139"/>
      <c r="AKQ90" s="139"/>
      <c r="AKR90" s="139"/>
      <c r="AKS90" s="139"/>
      <c r="AKT90" s="139"/>
      <c r="AKU90" s="139"/>
      <c r="AKV90" s="139"/>
      <c r="AKW90" s="139"/>
      <c r="AKX90" s="139"/>
      <c r="AKY90" s="139"/>
      <c r="AKZ90" s="139"/>
      <c r="ALA90" s="139"/>
      <c r="ALB90" s="139"/>
      <c r="ALC90" s="139"/>
      <c r="ALD90" s="139"/>
      <c r="ALE90" s="139"/>
      <c r="ALF90" s="139"/>
      <c r="ALG90" s="139"/>
      <c r="ALH90" s="139"/>
      <c r="ALI90" s="139"/>
      <c r="ALJ90" s="139"/>
      <c r="ALK90" s="139"/>
      <c r="ALL90" s="139"/>
      <c r="ALM90" s="139"/>
      <c r="ALN90" s="139"/>
      <c r="ALO90" s="139"/>
      <c r="ALP90" s="139"/>
      <c r="ALQ90" s="139"/>
      <c r="ALR90" s="139"/>
      <c r="ALS90" s="139"/>
      <c r="ALT90" s="139"/>
      <c r="ALU90" s="139"/>
      <c r="ALV90" s="139"/>
      <c r="ALW90" s="139"/>
      <c r="ALX90" s="139"/>
      <c r="ALY90" s="139"/>
      <c r="ALZ90" s="139"/>
      <c r="AMA90" s="139"/>
      <c r="AMB90" s="139"/>
      <c r="AMC90" s="139"/>
      <c r="AMD90" s="139"/>
      <c r="AME90" s="139"/>
      <c r="AMF90" s="139"/>
      <c r="AMG90" s="139"/>
      <c r="AMH90" s="139"/>
      <c r="AMI90" s="139"/>
      <c r="AMJ90" s="139"/>
    </row>
    <row r="91" spans="1:1024" s="51" customFormat="1" ht="38.25" outlineLevel="1">
      <c r="A91" s="142" t="s">
        <v>363</v>
      </c>
      <c r="B91" s="184">
        <v>87878</v>
      </c>
      <c r="C91" s="184" t="s">
        <v>16</v>
      </c>
      <c r="D91" s="160" t="s">
        <v>168</v>
      </c>
      <c r="E91" s="184" t="s">
        <v>210</v>
      </c>
      <c r="F91" s="162">
        <v>1102.4000000000001</v>
      </c>
      <c r="G91" s="163"/>
      <c r="H91" s="57">
        <f t="shared" si="17"/>
        <v>0</v>
      </c>
      <c r="I91" s="247">
        <f t="shared" si="18"/>
        <v>0</v>
      </c>
    </row>
    <row r="92" spans="1:1024" s="51" customFormat="1" ht="25.5" outlineLevel="1">
      <c r="A92" s="142" t="s">
        <v>364</v>
      </c>
      <c r="B92" s="184" t="s">
        <v>67</v>
      </c>
      <c r="C92" s="184" t="s">
        <v>14</v>
      </c>
      <c r="D92" s="160" t="s">
        <v>169</v>
      </c>
      <c r="E92" s="184" t="s">
        <v>210</v>
      </c>
      <c r="F92" s="162">
        <v>1102.4000000000001</v>
      </c>
      <c r="G92" s="163"/>
      <c r="H92" s="57">
        <f t="shared" si="17"/>
        <v>0</v>
      </c>
      <c r="I92" s="247">
        <f t="shared" si="18"/>
        <v>0</v>
      </c>
    </row>
    <row r="93" spans="1:1024" s="51" customFormat="1" ht="38.25" outlineLevel="1">
      <c r="A93" s="142" t="s">
        <v>365</v>
      </c>
      <c r="B93" s="184" t="s">
        <v>137</v>
      </c>
      <c r="C93" s="184" t="s">
        <v>14</v>
      </c>
      <c r="D93" s="160" t="s">
        <v>270</v>
      </c>
      <c r="E93" s="184" t="s">
        <v>210</v>
      </c>
      <c r="F93" s="162">
        <v>219.31</v>
      </c>
      <c r="G93" s="163"/>
      <c r="H93" s="57">
        <f t="shared" si="17"/>
        <v>0</v>
      </c>
      <c r="I93" s="247">
        <f t="shared" si="18"/>
        <v>0</v>
      </c>
    </row>
    <row r="94" spans="1:1024" s="51" customFormat="1" ht="25.5" outlineLevel="1">
      <c r="A94" s="142" t="s">
        <v>366</v>
      </c>
      <c r="B94" s="184" t="s">
        <v>138</v>
      </c>
      <c r="C94" s="184" t="s">
        <v>14</v>
      </c>
      <c r="D94" s="160" t="s">
        <v>533</v>
      </c>
      <c r="E94" s="184" t="s">
        <v>210</v>
      </c>
      <c r="F94" s="162">
        <v>235.84</v>
      </c>
      <c r="G94" s="163"/>
      <c r="H94" s="57">
        <f t="shared" si="17"/>
        <v>0</v>
      </c>
      <c r="I94" s="247">
        <f t="shared" ref="I94" si="19">ROUND(H94*F94,2)</f>
        <v>0</v>
      </c>
    </row>
    <row r="95" spans="1:1024" s="51" customFormat="1" ht="12.75" outlineLevel="1">
      <c r="A95" s="142" t="s">
        <v>367</v>
      </c>
      <c r="B95" s="254" t="s">
        <v>620</v>
      </c>
      <c r="C95" s="254" t="s">
        <v>14</v>
      </c>
      <c r="D95" s="252" t="s">
        <v>621</v>
      </c>
      <c r="E95" s="161" t="s">
        <v>88</v>
      </c>
      <c r="F95" s="162">
        <v>42.2</v>
      </c>
      <c r="G95" s="163"/>
      <c r="H95" s="57">
        <f t="shared" si="17"/>
        <v>0</v>
      </c>
      <c r="I95" s="247">
        <f>ROUND(H95*F95,2)</f>
        <v>0</v>
      </c>
    </row>
    <row r="96" spans="1:1024" s="51" customFormat="1" ht="12.75" outlineLevel="1">
      <c r="A96" s="142" t="s">
        <v>624</v>
      </c>
      <c r="B96" s="254" t="s">
        <v>125</v>
      </c>
      <c r="C96" s="254" t="s">
        <v>14</v>
      </c>
      <c r="D96" s="252" t="s">
        <v>622</v>
      </c>
      <c r="E96" s="161" t="s">
        <v>210</v>
      </c>
      <c r="F96" s="162">
        <v>12.64</v>
      </c>
      <c r="G96" s="163"/>
      <c r="H96" s="57">
        <f t="shared" si="17"/>
        <v>0</v>
      </c>
      <c r="I96" s="247">
        <f>ROUND(H96*F96,2)</f>
        <v>0</v>
      </c>
    </row>
    <row r="97" spans="1:1024" ht="20.100000000000001" customHeight="1" outlineLevel="1">
      <c r="A97" s="311" t="s">
        <v>224</v>
      </c>
      <c r="B97" s="312"/>
      <c r="C97" s="312"/>
      <c r="D97" s="312"/>
      <c r="E97" s="312"/>
      <c r="F97" s="312"/>
      <c r="G97" s="313"/>
      <c r="H97" s="209"/>
      <c r="I97" s="173">
        <f>SUM(I89:I96)</f>
        <v>0</v>
      </c>
    </row>
    <row r="98" spans="1:1024" ht="14.25" customHeight="1">
      <c r="A98" s="10">
        <v>9</v>
      </c>
      <c r="B98" s="10"/>
      <c r="C98" s="10"/>
      <c r="D98" s="128" t="s">
        <v>144</v>
      </c>
      <c r="E98" s="11"/>
      <c r="F98" s="13"/>
      <c r="G98" s="92"/>
      <c r="H98" s="202"/>
      <c r="I98" s="14">
        <f>I114</f>
        <v>0</v>
      </c>
    </row>
    <row r="99" spans="1:1024" ht="14.25" customHeight="1" outlineLevel="1">
      <c r="A99" s="17" t="s">
        <v>65</v>
      </c>
      <c r="B99" s="155"/>
      <c r="C99" s="155"/>
      <c r="D99" s="15" t="s">
        <v>69</v>
      </c>
      <c r="E99" s="155"/>
      <c r="F99" s="18"/>
      <c r="G99" s="18"/>
      <c r="H99" s="18"/>
      <c r="I99" s="19"/>
    </row>
    <row r="100" spans="1:1024" ht="38.25" outlineLevel="1">
      <c r="A100" s="185" t="s">
        <v>368</v>
      </c>
      <c r="B100" s="248" t="s">
        <v>304</v>
      </c>
      <c r="C100" s="184" t="s">
        <v>14</v>
      </c>
      <c r="D100" s="182" t="s">
        <v>305</v>
      </c>
      <c r="E100" s="184" t="s">
        <v>210</v>
      </c>
      <c r="F100" s="162">
        <v>850.42</v>
      </c>
      <c r="G100" s="163"/>
      <c r="H100" s="57">
        <f t="shared" ref="H100:H113" si="20">(G100*0.2223)+G100</f>
        <v>0</v>
      </c>
      <c r="I100" s="247">
        <f t="shared" ref="I100:I105" si="21">ROUND(H100*F100,2)</f>
        <v>0</v>
      </c>
    </row>
    <row r="101" spans="1:1024" ht="25.5" outlineLevel="1">
      <c r="A101" s="185" t="s">
        <v>369</v>
      </c>
      <c r="B101" s="248" t="s">
        <v>302</v>
      </c>
      <c r="C101" s="184" t="s">
        <v>14</v>
      </c>
      <c r="D101" s="252" t="s">
        <v>303</v>
      </c>
      <c r="E101" s="184" t="s">
        <v>210</v>
      </c>
      <c r="F101" s="162">
        <v>850.42</v>
      </c>
      <c r="G101" s="163"/>
      <c r="H101" s="57">
        <f t="shared" si="20"/>
        <v>0</v>
      </c>
      <c r="I101" s="247">
        <f t="shared" si="21"/>
        <v>0</v>
      </c>
    </row>
    <row r="102" spans="1:1024" s="51" customFormat="1" ht="51" outlineLevel="1">
      <c r="A102" s="185" t="s">
        <v>370</v>
      </c>
      <c r="B102" s="184">
        <v>87620</v>
      </c>
      <c r="C102" s="184" t="s">
        <v>16</v>
      </c>
      <c r="D102" s="160" t="s">
        <v>720</v>
      </c>
      <c r="E102" s="184" t="s">
        <v>210</v>
      </c>
      <c r="F102" s="162">
        <v>850.42</v>
      </c>
      <c r="G102" s="163"/>
      <c r="H102" s="57">
        <f t="shared" si="20"/>
        <v>0</v>
      </c>
      <c r="I102" s="247">
        <f t="shared" si="21"/>
        <v>0</v>
      </c>
    </row>
    <row r="103" spans="1:1024" s="51" customFormat="1" ht="38.25" outlineLevel="1">
      <c r="A103" s="185" t="s">
        <v>371</v>
      </c>
      <c r="B103" s="184" t="s">
        <v>70</v>
      </c>
      <c r="C103" s="184" t="s">
        <v>14</v>
      </c>
      <c r="D103" s="160" t="s">
        <v>170</v>
      </c>
      <c r="E103" s="184" t="s">
        <v>210</v>
      </c>
      <c r="F103" s="162">
        <v>850.42</v>
      </c>
      <c r="G103" s="163"/>
      <c r="H103" s="57">
        <f t="shared" si="20"/>
        <v>0</v>
      </c>
      <c r="I103" s="247">
        <f t="shared" si="21"/>
        <v>0</v>
      </c>
    </row>
    <row r="104" spans="1:1024" s="51" customFormat="1" ht="38.25" outlineLevel="1">
      <c r="A104" s="191" t="s">
        <v>372</v>
      </c>
      <c r="B104" s="60" t="s">
        <v>71</v>
      </c>
      <c r="C104" s="60" t="s">
        <v>14</v>
      </c>
      <c r="D104" s="55" t="s">
        <v>171</v>
      </c>
      <c r="E104" s="60" t="s">
        <v>210</v>
      </c>
      <c r="F104" s="65">
        <v>20.399999999999999</v>
      </c>
      <c r="G104" s="56"/>
      <c r="H104" s="57">
        <f t="shared" si="20"/>
        <v>0</v>
      </c>
      <c r="I104" s="58">
        <f t="shared" si="21"/>
        <v>0</v>
      </c>
    </row>
    <row r="105" spans="1:1024" s="51" customFormat="1" ht="38.25" outlineLevel="1">
      <c r="A105" s="185" t="s">
        <v>373</v>
      </c>
      <c r="B105" s="184" t="s">
        <v>139</v>
      </c>
      <c r="C105" s="184" t="s">
        <v>14</v>
      </c>
      <c r="D105" s="252" t="s">
        <v>172</v>
      </c>
      <c r="E105" s="184" t="s">
        <v>210</v>
      </c>
      <c r="F105" s="162">
        <v>23.32</v>
      </c>
      <c r="G105" s="163"/>
      <c r="H105" s="57">
        <f t="shared" si="20"/>
        <v>0</v>
      </c>
      <c r="I105" s="247">
        <f t="shared" si="21"/>
        <v>0</v>
      </c>
    </row>
    <row r="106" spans="1:1024" s="51" customFormat="1" ht="12.75" outlineLevel="1">
      <c r="A106" s="185" t="s">
        <v>374</v>
      </c>
      <c r="B106" s="184" t="s">
        <v>557</v>
      </c>
      <c r="C106" s="184" t="s">
        <v>14</v>
      </c>
      <c r="D106" s="252" t="s">
        <v>558</v>
      </c>
      <c r="E106" s="184" t="s">
        <v>88</v>
      </c>
      <c r="F106" s="162">
        <v>13.12</v>
      </c>
      <c r="G106" s="163"/>
      <c r="H106" s="57">
        <f t="shared" si="20"/>
        <v>0</v>
      </c>
      <c r="I106" s="247">
        <f>ROUND(H106*F106,2)</f>
        <v>0</v>
      </c>
    </row>
    <row r="107" spans="1:1024" s="51" customFormat="1" ht="18.75" customHeight="1" outlineLevel="1">
      <c r="A107" s="185" t="s">
        <v>559</v>
      </c>
      <c r="B107" s="184" t="s">
        <v>72</v>
      </c>
      <c r="C107" s="184" t="s">
        <v>14</v>
      </c>
      <c r="D107" s="252" t="s">
        <v>173</v>
      </c>
      <c r="E107" s="184" t="s">
        <v>210</v>
      </c>
      <c r="F107" s="162">
        <v>3.95</v>
      </c>
      <c r="G107" s="163"/>
      <c r="H107" s="57">
        <f t="shared" si="20"/>
        <v>0</v>
      </c>
      <c r="I107" s="247">
        <f>ROUND(H107*F107,2)</f>
        <v>0</v>
      </c>
    </row>
    <row r="108" spans="1:1024" s="53" customFormat="1" ht="17.25" customHeight="1" outlineLevel="1">
      <c r="A108" s="73" t="s">
        <v>66</v>
      </c>
      <c r="B108" s="60"/>
      <c r="C108" s="60"/>
      <c r="D108" s="71" t="s">
        <v>73</v>
      </c>
      <c r="E108" s="60"/>
      <c r="F108" s="56"/>
      <c r="G108" s="56"/>
      <c r="H108" s="57">
        <f t="shared" si="20"/>
        <v>0</v>
      </c>
      <c r="I108" s="58"/>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c r="GL108" s="52"/>
      <c r="GM108" s="52"/>
      <c r="GN108" s="52"/>
      <c r="GO108" s="52"/>
      <c r="GP108" s="52"/>
      <c r="GQ108" s="52"/>
      <c r="GR108" s="52"/>
      <c r="GS108" s="52"/>
      <c r="GT108" s="52"/>
      <c r="GU108" s="52"/>
      <c r="GV108" s="52"/>
      <c r="GW108" s="52"/>
      <c r="GX108" s="52"/>
      <c r="GY108" s="52"/>
      <c r="GZ108" s="52"/>
      <c r="HA108" s="52"/>
      <c r="HB108" s="52"/>
      <c r="HC108" s="52"/>
      <c r="HD108" s="52"/>
      <c r="HE108" s="52"/>
      <c r="HF108" s="52"/>
      <c r="HG108" s="52"/>
      <c r="HH108" s="52"/>
      <c r="HI108" s="52"/>
      <c r="HJ108" s="52"/>
      <c r="HK108" s="52"/>
      <c r="HL108" s="52"/>
      <c r="HM108" s="52"/>
      <c r="HN108" s="52"/>
      <c r="HO108" s="52"/>
      <c r="HP108" s="52"/>
      <c r="HQ108" s="52"/>
      <c r="HR108" s="52"/>
      <c r="HS108" s="52"/>
      <c r="HT108" s="52"/>
      <c r="HU108" s="52"/>
      <c r="HV108" s="52"/>
      <c r="HW108" s="52"/>
      <c r="HX108" s="52"/>
      <c r="HY108" s="52"/>
      <c r="HZ108" s="52"/>
      <c r="IA108" s="52"/>
      <c r="IB108" s="52"/>
      <c r="IC108" s="52"/>
      <c r="ID108" s="52"/>
      <c r="IE108" s="52"/>
      <c r="IF108" s="52"/>
      <c r="IG108" s="52"/>
      <c r="IH108" s="52"/>
      <c r="II108" s="52"/>
      <c r="IJ108" s="52"/>
      <c r="IK108" s="52"/>
      <c r="IL108" s="52"/>
      <c r="IM108" s="52"/>
      <c r="IN108" s="52"/>
      <c r="IO108" s="52"/>
      <c r="IP108" s="52"/>
      <c r="IQ108" s="52"/>
      <c r="IR108" s="52"/>
      <c r="IS108" s="52"/>
      <c r="IT108" s="52"/>
      <c r="IU108" s="52"/>
      <c r="IV108" s="52"/>
      <c r="IW108" s="52"/>
      <c r="IX108" s="52"/>
      <c r="IY108" s="52"/>
      <c r="IZ108" s="52"/>
      <c r="JA108" s="52"/>
      <c r="JB108" s="52"/>
      <c r="JC108" s="52"/>
      <c r="JD108" s="52"/>
      <c r="JE108" s="52"/>
      <c r="JF108" s="52"/>
      <c r="JG108" s="52"/>
      <c r="JH108" s="52"/>
      <c r="JI108" s="52"/>
      <c r="JJ108" s="52"/>
      <c r="JK108" s="52"/>
      <c r="JL108" s="52"/>
      <c r="JM108" s="52"/>
      <c r="JN108" s="52"/>
      <c r="JO108" s="52"/>
      <c r="JP108" s="52"/>
      <c r="JQ108" s="52"/>
      <c r="JR108" s="52"/>
      <c r="JS108" s="52"/>
      <c r="JT108" s="52"/>
      <c r="JU108" s="52"/>
      <c r="JV108" s="52"/>
      <c r="JW108" s="52"/>
      <c r="JX108" s="52"/>
      <c r="JY108" s="52"/>
      <c r="JZ108" s="52"/>
      <c r="KA108" s="52"/>
      <c r="KB108" s="52"/>
      <c r="KC108" s="52"/>
      <c r="KD108" s="52"/>
      <c r="KE108" s="52"/>
      <c r="KF108" s="52"/>
      <c r="KG108" s="52"/>
      <c r="KH108" s="52"/>
      <c r="KI108" s="52"/>
      <c r="KJ108" s="52"/>
      <c r="KK108" s="52"/>
      <c r="KL108" s="52"/>
      <c r="KM108" s="52"/>
      <c r="KN108" s="52"/>
      <c r="KO108" s="52"/>
      <c r="KP108" s="52"/>
      <c r="KQ108" s="52"/>
      <c r="KR108" s="52"/>
      <c r="KS108" s="52"/>
      <c r="KT108" s="52"/>
      <c r="KU108" s="52"/>
      <c r="KV108" s="52"/>
      <c r="KW108" s="52"/>
      <c r="KX108" s="52"/>
      <c r="KY108" s="52"/>
      <c r="KZ108" s="52"/>
      <c r="LA108" s="52"/>
      <c r="LB108" s="52"/>
      <c r="LC108" s="52"/>
      <c r="LD108" s="52"/>
      <c r="LE108" s="52"/>
      <c r="LF108" s="52"/>
      <c r="LG108" s="52"/>
      <c r="LH108" s="52"/>
      <c r="LI108" s="52"/>
      <c r="LJ108" s="52"/>
      <c r="LK108" s="52"/>
      <c r="LL108" s="52"/>
      <c r="LM108" s="52"/>
      <c r="LN108" s="52"/>
      <c r="LO108" s="52"/>
      <c r="LP108" s="52"/>
      <c r="LQ108" s="52"/>
      <c r="LR108" s="52"/>
      <c r="LS108" s="52"/>
      <c r="LT108" s="52"/>
      <c r="LU108" s="52"/>
      <c r="LV108" s="52"/>
      <c r="LW108" s="52"/>
      <c r="LX108" s="52"/>
      <c r="LY108" s="52"/>
      <c r="LZ108" s="52"/>
      <c r="MA108" s="52"/>
      <c r="MB108" s="52"/>
      <c r="MC108" s="52"/>
      <c r="MD108" s="52"/>
      <c r="ME108" s="52"/>
      <c r="MF108" s="52"/>
      <c r="MG108" s="52"/>
      <c r="MH108" s="52"/>
      <c r="MI108" s="52"/>
      <c r="MJ108" s="52"/>
      <c r="MK108" s="52"/>
      <c r="ML108" s="52"/>
      <c r="MM108" s="52"/>
      <c r="MN108" s="52"/>
      <c r="MO108" s="52"/>
      <c r="MP108" s="52"/>
      <c r="MQ108" s="52"/>
      <c r="MR108" s="52"/>
      <c r="MS108" s="52"/>
      <c r="MT108" s="52"/>
      <c r="MU108" s="52"/>
      <c r="MV108" s="52"/>
      <c r="MW108" s="52"/>
      <c r="MX108" s="52"/>
      <c r="MY108" s="52"/>
      <c r="MZ108" s="52"/>
      <c r="NA108" s="52"/>
      <c r="NB108" s="52"/>
      <c r="NC108" s="52"/>
      <c r="ND108" s="52"/>
      <c r="NE108" s="52"/>
      <c r="NF108" s="52"/>
      <c r="NG108" s="52"/>
      <c r="NH108" s="52"/>
      <c r="NI108" s="52"/>
      <c r="NJ108" s="52"/>
      <c r="NK108" s="52"/>
      <c r="NL108" s="52"/>
      <c r="NM108" s="52"/>
      <c r="NN108" s="52"/>
      <c r="NO108" s="52"/>
      <c r="NP108" s="52"/>
      <c r="NQ108" s="52"/>
      <c r="NR108" s="52"/>
      <c r="NS108" s="52"/>
      <c r="NT108" s="52"/>
      <c r="NU108" s="52"/>
      <c r="NV108" s="52"/>
      <c r="NW108" s="52"/>
      <c r="NX108" s="52"/>
      <c r="NY108" s="52"/>
      <c r="NZ108" s="52"/>
      <c r="OA108" s="52"/>
      <c r="OB108" s="52"/>
      <c r="OC108" s="52"/>
      <c r="OD108" s="52"/>
      <c r="OE108" s="52"/>
      <c r="OF108" s="52"/>
      <c r="OG108" s="52"/>
      <c r="OH108" s="52"/>
      <c r="OI108" s="52"/>
      <c r="OJ108" s="52"/>
      <c r="OK108" s="52"/>
      <c r="OL108" s="52"/>
      <c r="OM108" s="52"/>
      <c r="ON108" s="52"/>
      <c r="OO108" s="52"/>
      <c r="OP108" s="52"/>
      <c r="OQ108" s="52"/>
      <c r="OR108" s="52"/>
      <c r="OS108" s="52"/>
      <c r="OT108" s="52"/>
      <c r="OU108" s="52"/>
      <c r="OV108" s="52"/>
      <c r="OW108" s="52"/>
      <c r="OX108" s="52"/>
      <c r="OY108" s="52"/>
      <c r="OZ108" s="52"/>
      <c r="PA108" s="52"/>
      <c r="PB108" s="52"/>
      <c r="PC108" s="52"/>
      <c r="PD108" s="52"/>
      <c r="PE108" s="52"/>
      <c r="PF108" s="52"/>
      <c r="PG108" s="52"/>
      <c r="PH108" s="52"/>
      <c r="PI108" s="52"/>
      <c r="PJ108" s="52"/>
      <c r="PK108" s="52"/>
      <c r="PL108" s="52"/>
      <c r="PM108" s="52"/>
      <c r="PN108" s="52"/>
      <c r="PO108" s="52"/>
      <c r="PP108" s="52"/>
      <c r="PQ108" s="52"/>
      <c r="PR108" s="52"/>
      <c r="PS108" s="52"/>
      <c r="PT108" s="52"/>
      <c r="PU108" s="52"/>
      <c r="PV108" s="52"/>
      <c r="PW108" s="52"/>
      <c r="PX108" s="52"/>
      <c r="PY108" s="52"/>
      <c r="PZ108" s="52"/>
      <c r="QA108" s="52"/>
      <c r="QB108" s="52"/>
      <c r="QC108" s="52"/>
      <c r="QD108" s="52"/>
      <c r="QE108" s="52"/>
      <c r="QF108" s="52"/>
      <c r="QG108" s="52"/>
      <c r="QH108" s="52"/>
      <c r="QI108" s="52"/>
      <c r="QJ108" s="52"/>
      <c r="QK108" s="52"/>
      <c r="QL108" s="52"/>
      <c r="QM108" s="52"/>
      <c r="QN108" s="52"/>
      <c r="QO108" s="52"/>
      <c r="QP108" s="52"/>
      <c r="QQ108" s="52"/>
      <c r="QR108" s="52"/>
      <c r="QS108" s="52"/>
      <c r="QT108" s="52"/>
      <c r="QU108" s="52"/>
      <c r="QV108" s="52"/>
      <c r="QW108" s="52"/>
      <c r="QX108" s="52"/>
      <c r="QY108" s="52"/>
      <c r="QZ108" s="52"/>
      <c r="RA108" s="52"/>
      <c r="RB108" s="52"/>
      <c r="RC108" s="52"/>
      <c r="RD108" s="52"/>
      <c r="RE108" s="52"/>
      <c r="RF108" s="52"/>
      <c r="RG108" s="52"/>
      <c r="RH108" s="52"/>
      <c r="RI108" s="52"/>
      <c r="RJ108" s="52"/>
      <c r="RK108" s="52"/>
      <c r="RL108" s="52"/>
      <c r="RM108" s="52"/>
      <c r="RN108" s="52"/>
      <c r="RO108" s="52"/>
      <c r="RP108" s="52"/>
      <c r="RQ108" s="52"/>
      <c r="RR108" s="52"/>
      <c r="RS108" s="52"/>
      <c r="RT108" s="52"/>
      <c r="RU108" s="52"/>
      <c r="RV108" s="52"/>
      <c r="RW108" s="52"/>
      <c r="RX108" s="52"/>
      <c r="RY108" s="52"/>
      <c r="RZ108" s="52"/>
      <c r="SA108" s="52"/>
      <c r="SB108" s="52"/>
      <c r="SC108" s="52"/>
      <c r="SD108" s="52"/>
      <c r="SE108" s="52"/>
      <c r="SF108" s="52"/>
      <c r="SG108" s="52"/>
      <c r="SH108" s="52"/>
      <c r="SI108" s="52"/>
      <c r="SJ108" s="52"/>
      <c r="SK108" s="52"/>
      <c r="SL108" s="52"/>
      <c r="SM108" s="52"/>
      <c r="SN108" s="52"/>
      <c r="SO108" s="52"/>
      <c r="SP108" s="52"/>
      <c r="SQ108" s="52"/>
      <c r="SR108" s="52"/>
      <c r="SS108" s="52"/>
      <c r="ST108" s="52"/>
      <c r="SU108" s="52"/>
      <c r="SV108" s="52"/>
      <c r="SW108" s="52"/>
      <c r="SX108" s="52"/>
      <c r="SY108" s="52"/>
      <c r="SZ108" s="52"/>
      <c r="TA108" s="52"/>
      <c r="TB108" s="52"/>
      <c r="TC108" s="52"/>
      <c r="TD108" s="52"/>
      <c r="TE108" s="52"/>
      <c r="TF108" s="52"/>
      <c r="TG108" s="52"/>
      <c r="TH108" s="52"/>
      <c r="TI108" s="52"/>
      <c r="TJ108" s="52"/>
      <c r="TK108" s="52"/>
      <c r="TL108" s="52"/>
      <c r="TM108" s="52"/>
      <c r="TN108" s="52"/>
      <c r="TO108" s="52"/>
      <c r="TP108" s="52"/>
      <c r="TQ108" s="52"/>
      <c r="TR108" s="52"/>
      <c r="TS108" s="52"/>
      <c r="TT108" s="52"/>
      <c r="TU108" s="52"/>
      <c r="TV108" s="52"/>
      <c r="TW108" s="52"/>
      <c r="TX108" s="52"/>
      <c r="TY108" s="52"/>
      <c r="TZ108" s="52"/>
      <c r="UA108" s="52"/>
      <c r="UB108" s="52"/>
      <c r="UC108" s="52"/>
      <c r="UD108" s="52"/>
      <c r="UE108" s="52"/>
      <c r="UF108" s="52"/>
      <c r="UG108" s="52"/>
      <c r="UH108" s="52"/>
      <c r="UI108" s="52"/>
      <c r="UJ108" s="52"/>
      <c r="UK108" s="52"/>
      <c r="UL108" s="52"/>
      <c r="UM108" s="52"/>
      <c r="UN108" s="52"/>
      <c r="UO108" s="52"/>
      <c r="UP108" s="52"/>
      <c r="UQ108" s="52"/>
      <c r="UR108" s="52"/>
      <c r="US108" s="52"/>
      <c r="UT108" s="52"/>
      <c r="UU108" s="52"/>
      <c r="UV108" s="52"/>
      <c r="UW108" s="52"/>
      <c r="UX108" s="52"/>
      <c r="UY108" s="52"/>
      <c r="UZ108" s="52"/>
      <c r="VA108" s="52"/>
      <c r="VB108" s="52"/>
      <c r="VC108" s="52"/>
      <c r="VD108" s="52"/>
      <c r="VE108" s="52"/>
      <c r="VF108" s="52"/>
      <c r="VG108" s="52"/>
      <c r="VH108" s="52"/>
      <c r="VI108" s="52"/>
      <c r="VJ108" s="52"/>
      <c r="VK108" s="52"/>
      <c r="VL108" s="52"/>
      <c r="VM108" s="52"/>
      <c r="VN108" s="52"/>
      <c r="VO108" s="52"/>
      <c r="VP108" s="52"/>
      <c r="VQ108" s="52"/>
      <c r="VR108" s="52"/>
      <c r="VS108" s="52"/>
      <c r="VT108" s="52"/>
      <c r="VU108" s="52"/>
      <c r="VV108" s="52"/>
      <c r="VW108" s="52"/>
      <c r="VX108" s="52"/>
      <c r="VY108" s="52"/>
      <c r="VZ108" s="52"/>
      <c r="WA108" s="52"/>
      <c r="WB108" s="52"/>
      <c r="WC108" s="52"/>
      <c r="WD108" s="52"/>
      <c r="WE108" s="52"/>
      <c r="WF108" s="52"/>
      <c r="WG108" s="52"/>
      <c r="WH108" s="52"/>
      <c r="WI108" s="52"/>
      <c r="WJ108" s="52"/>
      <c r="WK108" s="52"/>
      <c r="WL108" s="52"/>
      <c r="WM108" s="52"/>
      <c r="WN108" s="52"/>
      <c r="WO108" s="52"/>
      <c r="WP108" s="52"/>
      <c r="WQ108" s="52"/>
      <c r="WR108" s="52"/>
      <c r="WS108" s="52"/>
      <c r="WT108" s="52"/>
      <c r="WU108" s="52"/>
      <c r="WV108" s="52"/>
      <c r="WW108" s="52"/>
      <c r="WX108" s="52"/>
      <c r="WY108" s="52"/>
      <c r="WZ108" s="52"/>
      <c r="XA108" s="52"/>
      <c r="XB108" s="52"/>
      <c r="XC108" s="52"/>
      <c r="XD108" s="52"/>
      <c r="XE108" s="52"/>
      <c r="XF108" s="52"/>
      <c r="XG108" s="52"/>
      <c r="XH108" s="52"/>
      <c r="XI108" s="52"/>
      <c r="XJ108" s="52"/>
      <c r="XK108" s="52"/>
      <c r="XL108" s="52"/>
      <c r="XM108" s="52"/>
      <c r="XN108" s="52"/>
      <c r="XO108" s="52"/>
      <c r="XP108" s="52"/>
      <c r="XQ108" s="52"/>
      <c r="XR108" s="52"/>
      <c r="XS108" s="52"/>
      <c r="XT108" s="52"/>
      <c r="XU108" s="52"/>
      <c r="XV108" s="52"/>
      <c r="XW108" s="52"/>
      <c r="XX108" s="52"/>
      <c r="XY108" s="52"/>
      <c r="XZ108" s="52"/>
      <c r="YA108" s="52"/>
      <c r="YB108" s="52"/>
      <c r="YC108" s="52"/>
      <c r="YD108" s="52"/>
      <c r="YE108" s="52"/>
      <c r="YF108" s="52"/>
      <c r="YG108" s="52"/>
      <c r="YH108" s="52"/>
      <c r="YI108" s="52"/>
      <c r="YJ108" s="52"/>
      <c r="YK108" s="52"/>
      <c r="YL108" s="52"/>
      <c r="YM108" s="52"/>
      <c r="YN108" s="52"/>
      <c r="YO108" s="52"/>
      <c r="YP108" s="52"/>
      <c r="YQ108" s="52"/>
      <c r="YR108" s="52"/>
      <c r="YS108" s="52"/>
      <c r="YT108" s="52"/>
      <c r="YU108" s="52"/>
      <c r="YV108" s="52"/>
      <c r="YW108" s="52"/>
      <c r="YX108" s="52"/>
      <c r="YY108" s="52"/>
      <c r="YZ108" s="52"/>
      <c r="ZA108" s="52"/>
      <c r="ZB108" s="52"/>
      <c r="ZC108" s="52"/>
      <c r="ZD108" s="52"/>
      <c r="ZE108" s="52"/>
      <c r="ZF108" s="52"/>
      <c r="ZG108" s="52"/>
      <c r="ZH108" s="52"/>
      <c r="ZI108" s="52"/>
      <c r="ZJ108" s="52"/>
      <c r="ZK108" s="52"/>
      <c r="ZL108" s="52"/>
      <c r="ZM108" s="52"/>
      <c r="ZN108" s="52"/>
      <c r="ZO108" s="52"/>
      <c r="ZP108" s="52"/>
      <c r="ZQ108" s="52"/>
      <c r="ZR108" s="52"/>
      <c r="ZS108" s="52"/>
      <c r="ZT108" s="52"/>
      <c r="ZU108" s="52"/>
      <c r="ZV108" s="52"/>
      <c r="ZW108" s="52"/>
      <c r="ZX108" s="52"/>
      <c r="ZY108" s="52"/>
      <c r="ZZ108" s="52"/>
      <c r="AAA108" s="52"/>
      <c r="AAB108" s="52"/>
      <c r="AAC108" s="52"/>
      <c r="AAD108" s="52"/>
      <c r="AAE108" s="52"/>
      <c r="AAF108" s="52"/>
      <c r="AAG108" s="52"/>
      <c r="AAH108" s="52"/>
      <c r="AAI108" s="52"/>
      <c r="AAJ108" s="52"/>
      <c r="AAK108" s="52"/>
      <c r="AAL108" s="52"/>
      <c r="AAM108" s="52"/>
      <c r="AAN108" s="52"/>
      <c r="AAO108" s="52"/>
      <c r="AAP108" s="52"/>
      <c r="AAQ108" s="52"/>
      <c r="AAR108" s="52"/>
      <c r="AAS108" s="52"/>
      <c r="AAT108" s="52"/>
      <c r="AAU108" s="52"/>
      <c r="AAV108" s="52"/>
      <c r="AAW108" s="52"/>
      <c r="AAX108" s="52"/>
      <c r="AAY108" s="52"/>
      <c r="AAZ108" s="52"/>
      <c r="ABA108" s="52"/>
      <c r="ABB108" s="52"/>
      <c r="ABC108" s="52"/>
      <c r="ABD108" s="52"/>
      <c r="ABE108" s="52"/>
      <c r="ABF108" s="52"/>
      <c r="ABG108" s="52"/>
      <c r="ABH108" s="52"/>
      <c r="ABI108" s="52"/>
      <c r="ABJ108" s="52"/>
      <c r="ABK108" s="52"/>
      <c r="ABL108" s="52"/>
      <c r="ABM108" s="52"/>
      <c r="ABN108" s="52"/>
      <c r="ABO108" s="52"/>
      <c r="ABP108" s="52"/>
      <c r="ABQ108" s="52"/>
      <c r="ABR108" s="52"/>
      <c r="ABS108" s="52"/>
      <c r="ABT108" s="52"/>
      <c r="ABU108" s="52"/>
      <c r="ABV108" s="52"/>
      <c r="ABW108" s="52"/>
      <c r="ABX108" s="52"/>
      <c r="ABY108" s="52"/>
      <c r="ABZ108" s="52"/>
      <c r="ACA108" s="52"/>
      <c r="ACB108" s="52"/>
      <c r="ACC108" s="52"/>
      <c r="ACD108" s="52"/>
      <c r="ACE108" s="52"/>
      <c r="ACF108" s="52"/>
      <c r="ACG108" s="52"/>
      <c r="ACH108" s="52"/>
      <c r="ACI108" s="52"/>
      <c r="ACJ108" s="52"/>
      <c r="ACK108" s="52"/>
      <c r="ACL108" s="52"/>
      <c r="ACM108" s="52"/>
      <c r="ACN108" s="52"/>
      <c r="ACO108" s="52"/>
      <c r="ACP108" s="52"/>
      <c r="ACQ108" s="52"/>
      <c r="ACR108" s="52"/>
      <c r="ACS108" s="52"/>
      <c r="ACT108" s="52"/>
      <c r="ACU108" s="52"/>
      <c r="ACV108" s="52"/>
      <c r="ACW108" s="52"/>
      <c r="ACX108" s="52"/>
      <c r="ACY108" s="52"/>
      <c r="ACZ108" s="52"/>
      <c r="ADA108" s="52"/>
      <c r="ADB108" s="52"/>
      <c r="ADC108" s="52"/>
      <c r="ADD108" s="52"/>
      <c r="ADE108" s="52"/>
      <c r="ADF108" s="52"/>
      <c r="ADG108" s="52"/>
      <c r="ADH108" s="52"/>
      <c r="ADI108" s="52"/>
      <c r="ADJ108" s="52"/>
      <c r="ADK108" s="52"/>
      <c r="ADL108" s="52"/>
      <c r="ADM108" s="52"/>
      <c r="ADN108" s="52"/>
      <c r="ADO108" s="52"/>
      <c r="ADP108" s="52"/>
      <c r="ADQ108" s="52"/>
      <c r="ADR108" s="52"/>
      <c r="ADS108" s="52"/>
      <c r="ADT108" s="52"/>
      <c r="ADU108" s="52"/>
      <c r="ADV108" s="52"/>
      <c r="ADW108" s="52"/>
      <c r="ADX108" s="52"/>
      <c r="ADY108" s="52"/>
      <c r="ADZ108" s="52"/>
      <c r="AEA108" s="52"/>
      <c r="AEB108" s="52"/>
      <c r="AEC108" s="52"/>
      <c r="AED108" s="52"/>
      <c r="AEE108" s="52"/>
      <c r="AEF108" s="52"/>
      <c r="AEG108" s="52"/>
      <c r="AEH108" s="52"/>
      <c r="AEI108" s="52"/>
      <c r="AEJ108" s="52"/>
      <c r="AEK108" s="52"/>
      <c r="AEL108" s="52"/>
      <c r="AEM108" s="52"/>
      <c r="AEN108" s="52"/>
      <c r="AEO108" s="52"/>
      <c r="AEP108" s="52"/>
      <c r="AEQ108" s="52"/>
      <c r="AER108" s="52"/>
      <c r="AES108" s="52"/>
      <c r="AET108" s="52"/>
      <c r="AEU108" s="52"/>
      <c r="AEV108" s="52"/>
      <c r="AEW108" s="52"/>
      <c r="AEX108" s="52"/>
      <c r="AEY108" s="52"/>
      <c r="AEZ108" s="52"/>
      <c r="AFA108" s="52"/>
      <c r="AFB108" s="52"/>
      <c r="AFC108" s="52"/>
      <c r="AFD108" s="52"/>
      <c r="AFE108" s="52"/>
      <c r="AFF108" s="52"/>
      <c r="AFG108" s="52"/>
      <c r="AFH108" s="52"/>
      <c r="AFI108" s="52"/>
      <c r="AFJ108" s="52"/>
      <c r="AFK108" s="52"/>
      <c r="AFL108" s="52"/>
      <c r="AFM108" s="52"/>
      <c r="AFN108" s="52"/>
      <c r="AFO108" s="52"/>
      <c r="AFP108" s="52"/>
      <c r="AFQ108" s="52"/>
      <c r="AFR108" s="52"/>
      <c r="AFS108" s="52"/>
      <c r="AFT108" s="52"/>
      <c r="AFU108" s="52"/>
      <c r="AFV108" s="52"/>
      <c r="AFW108" s="52"/>
      <c r="AFX108" s="52"/>
      <c r="AFY108" s="52"/>
      <c r="AFZ108" s="52"/>
      <c r="AGA108" s="52"/>
      <c r="AGB108" s="52"/>
      <c r="AGC108" s="52"/>
      <c r="AGD108" s="52"/>
      <c r="AGE108" s="52"/>
      <c r="AGF108" s="52"/>
      <c r="AGG108" s="52"/>
      <c r="AGH108" s="52"/>
      <c r="AGI108" s="52"/>
      <c r="AGJ108" s="52"/>
      <c r="AGK108" s="52"/>
      <c r="AGL108" s="52"/>
      <c r="AGM108" s="52"/>
      <c r="AGN108" s="52"/>
      <c r="AGO108" s="52"/>
      <c r="AGP108" s="52"/>
      <c r="AGQ108" s="52"/>
      <c r="AGR108" s="52"/>
      <c r="AGS108" s="52"/>
      <c r="AGT108" s="52"/>
      <c r="AGU108" s="52"/>
      <c r="AGV108" s="52"/>
      <c r="AGW108" s="52"/>
      <c r="AGX108" s="52"/>
      <c r="AGY108" s="52"/>
      <c r="AGZ108" s="52"/>
      <c r="AHA108" s="52"/>
      <c r="AHB108" s="52"/>
      <c r="AHC108" s="52"/>
      <c r="AHD108" s="52"/>
      <c r="AHE108" s="52"/>
      <c r="AHF108" s="52"/>
      <c r="AHG108" s="52"/>
      <c r="AHH108" s="52"/>
      <c r="AHI108" s="52"/>
      <c r="AHJ108" s="52"/>
      <c r="AHK108" s="52"/>
      <c r="AHL108" s="52"/>
      <c r="AHM108" s="52"/>
      <c r="AHN108" s="52"/>
      <c r="AHO108" s="52"/>
      <c r="AHP108" s="52"/>
      <c r="AHQ108" s="52"/>
      <c r="AHR108" s="52"/>
      <c r="AHS108" s="52"/>
      <c r="AHT108" s="52"/>
      <c r="AHU108" s="52"/>
      <c r="AHV108" s="52"/>
      <c r="AHW108" s="52"/>
      <c r="AHX108" s="52"/>
      <c r="AHY108" s="52"/>
      <c r="AHZ108" s="52"/>
      <c r="AIA108" s="52"/>
      <c r="AIB108" s="52"/>
      <c r="AIC108" s="52"/>
      <c r="AID108" s="52"/>
      <c r="AIE108" s="52"/>
      <c r="AIF108" s="52"/>
      <c r="AIG108" s="52"/>
      <c r="AIH108" s="52"/>
      <c r="AII108" s="52"/>
      <c r="AIJ108" s="52"/>
      <c r="AIK108" s="52"/>
      <c r="AIL108" s="52"/>
      <c r="AIM108" s="52"/>
      <c r="AIN108" s="52"/>
      <c r="AIO108" s="52"/>
      <c r="AIP108" s="52"/>
      <c r="AIQ108" s="52"/>
      <c r="AIR108" s="52"/>
      <c r="AIS108" s="52"/>
      <c r="AIT108" s="52"/>
      <c r="AIU108" s="52"/>
      <c r="AIV108" s="52"/>
      <c r="AIW108" s="52"/>
      <c r="AIX108" s="52"/>
      <c r="AIY108" s="52"/>
      <c r="AIZ108" s="52"/>
      <c r="AJA108" s="52"/>
      <c r="AJB108" s="52"/>
      <c r="AJC108" s="52"/>
      <c r="AJD108" s="52"/>
      <c r="AJE108" s="52"/>
      <c r="AJF108" s="52"/>
      <c r="AJG108" s="52"/>
      <c r="AJH108" s="52"/>
      <c r="AJI108" s="52"/>
      <c r="AJJ108" s="52"/>
      <c r="AJK108" s="52"/>
      <c r="AJL108" s="52"/>
      <c r="AJM108" s="52"/>
      <c r="AJN108" s="52"/>
      <c r="AJO108" s="52"/>
      <c r="AJP108" s="52"/>
      <c r="AJQ108" s="52"/>
      <c r="AJR108" s="52"/>
      <c r="AJS108" s="52"/>
      <c r="AJT108" s="52"/>
      <c r="AJU108" s="52"/>
      <c r="AJV108" s="52"/>
      <c r="AJW108" s="52"/>
      <c r="AJX108" s="52"/>
      <c r="AJY108" s="52"/>
      <c r="AJZ108" s="52"/>
      <c r="AKA108" s="52"/>
      <c r="AKB108" s="52"/>
      <c r="AKC108" s="52"/>
      <c r="AKD108" s="52"/>
      <c r="AKE108" s="52"/>
      <c r="AKF108" s="52"/>
      <c r="AKG108" s="52"/>
      <c r="AKH108" s="52"/>
      <c r="AKI108" s="52"/>
      <c r="AKJ108" s="52"/>
      <c r="AKK108" s="52"/>
      <c r="AKL108" s="52"/>
      <c r="AKM108" s="52"/>
      <c r="AKN108" s="52"/>
      <c r="AKO108" s="52"/>
      <c r="AKP108" s="52"/>
      <c r="AKQ108" s="52"/>
      <c r="AKR108" s="52"/>
      <c r="AKS108" s="52"/>
      <c r="AKT108" s="52"/>
      <c r="AKU108" s="52"/>
      <c r="AKV108" s="52"/>
      <c r="AKW108" s="52"/>
      <c r="AKX108" s="52"/>
      <c r="AKY108" s="52"/>
      <c r="AKZ108" s="52"/>
      <c r="ALA108" s="52"/>
      <c r="ALB108" s="52"/>
      <c r="ALC108" s="52"/>
      <c r="ALD108" s="52"/>
      <c r="ALE108" s="52"/>
      <c r="ALF108" s="52"/>
      <c r="ALG108" s="52"/>
      <c r="ALH108" s="52"/>
      <c r="ALI108" s="52"/>
      <c r="ALJ108" s="52"/>
      <c r="ALK108" s="52"/>
      <c r="ALL108" s="52"/>
      <c r="ALM108" s="52"/>
      <c r="ALN108" s="52"/>
      <c r="ALO108" s="52"/>
      <c r="ALP108" s="52"/>
      <c r="ALQ108" s="52"/>
      <c r="ALR108" s="52"/>
      <c r="ALS108" s="52"/>
      <c r="ALT108" s="52"/>
      <c r="ALU108" s="52"/>
      <c r="ALV108" s="52"/>
      <c r="ALW108" s="52"/>
      <c r="ALX108" s="52"/>
      <c r="ALY108" s="52"/>
      <c r="ALZ108" s="52"/>
      <c r="AMA108" s="52"/>
      <c r="AMB108" s="52"/>
      <c r="AMC108" s="52"/>
      <c r="AMD108" s="52"/>
      <c r="AME108" s="52"/>
      <c r="AMF108" s="52"/>
      <c r="AMG108" s="52"/>
      <c r="AMH108" s="52"/>
      <c r="AMI108" s="52"/>
      <c r="AMJ108" s="52"/>
    </row>
    <row r="109" spans="1:1024" s="51" customFormat="1" ht="51" outlineLevel="1">
      <c r="A109" s="185" t="s">
        <v>375</v>
      </c>
      <c r="B109" s="184" t="s">
        <v>74</v>
      </c>
      <c r="C109" s="184" t="s">
        <v>14</v>
      </c>
      <c r="D109" s="160" t="s">
        <v>560</v>
      </c>
      <c r="E109" s="184" t="s">
        <v>210</v>
      </c>
      <c r="F109" s="162">
        <v>13.78</v>
      </c>
      <c r="G109" s="163"/>
      <c r="H109" s="57">
        <f t="shared" si="20"/>
        <v>0</v>
      </c>
      <c r="I109" s="247">
        <f t="shared" ref="I109:I113" si="22">ROUND(H109*F109,2)</f>
        <v>0</v>
      </c>
    </row>
    <row r="110" spans="1:1024" s="51" customFormat="1" ht="38.25" outlineLevel="1">
      <c r="A110" s="185" t="s">
        <v>376</v>
      </c>
      <c r="B110" s="184">
        <v>94992</v>
      </c>
      <c r="C110" s="184" t="s">
        <v>16</v>
      </c>
      <c r="D110" s="160" t="s">
        <v>561</v>
      </c>
      <c r="E110" s="184" t="s">
        <v>562</v>
      </c>
      <c r="F110" s="162">
        <v>110</v>
      </c>
      <c r="G110" s="163"/>
      <c r="H110" s="57">
        <f t="shared" si="20"/>
        <v>0</v>
      </c>
      <c r="I110" s="247">
        <f t="shared" si="22"/>
        <v>0</v>
      </c>
    </row>
    <row r="111" spans="1:1024" s="51" customFormat="1" ht="38.25" outlineLevel="1">
      <c r="A111" s="185" t="s">
        <v>377</v>
      </c>
      <c r="B111" s="184" t="s">
        <v>75</v>
      </c>
      <c r="C111" s="184" t="s">
        <v>14</v>
      </c>
      <c r="D111" s="252" t="s">
        <v>174</v>
      </c>
      <c r="E111" s="184" t="s">
        <v>210</v>
      </c>
      <c r="F111" s="162">
        <v>2.5</v>
      </c>
      <c r="G111" s="163"/>
      <c r="H111" s="57">
        <f t="shared" si="20"/>
        <v>0</v>
      </c>
      <c r="I111" s="247">
        <f t="shared" si="22"/>
        <v>0</v>
      </c>
    </row>
    <row r="112" spans="1:1024" s="51" customFormat="1" ht="38.25" outlineLevel="1">
      <c r="A112" s="185" t="s">
        <v>378</v>
      </c>
      <c r="B112" s="184" t="s">
        <v>76</v>
      </c>
      <c r="C112" s="184" t="s">
        <v>14</v>
      </c>
      <c r="D112" s="252" t="s">
        <v>175</v>
      </c>
      <c r="E112" s="184" t="s">
        <v>210</v>
      </c>
      <c r="F112" s="162">
        <v>1.25</v>
      </c>
      <c r="G112" s="163"/>
      <c r="H112" s="57">
        <f t="shared" si="20"/>
        <v>0</v>
      </c>
      <c r="I112" s="247">
        <f t="shared" si="22"/>
        <v>0</v>
      </c>
    </row>
    <row r="113" spans="1:1024" s="51" customFormat="1" ht="25.5" outlineLevel="1">
      <c r="A113" s="185" t="s">
        <v>379</v>
      </c>
      <c r="B113" s="184" t="s">
        <v>244</v>
      </c>
      <c r="C113" s="184" t="s">
        <v>14</v>
      </c>
      <c r="D113" s="160" t="s">
        <v>563</v>
      </c>
      <c r="E113" s="184" t="s">
        <v>210</v>
      </c>
      <c r="F113" s="162">
        <v>635</v>
      </c>
      <c r="G113" s="163"/>
      <c r="H113" s="57">
        <f t="shared" si="20"/>
        <v>0</v>
      </c>
      <c r="I113" s="247">
        <f t="shared" si="22"/>
        <v>0</v>
      </c>
    </row>
    <row r="114" spans="1:1024" s="51" customFormat="1" ht="12.75" outlineLevel="1">
      <c r="A114" s="314" t="s">
        <v>380</v>
      </c>
      <c r="B114" s="315"/>
      <c r="C114" s="315"/>
      <c r="D114" s="315"/>
      <c r="E114" s="315"/>
      <c r="F114" s="315"/>
      <c r="G114" s="316"/>
      <c r="H114" s="57"/>
      <c r="I114" s="79">
        <f>SUM(I100:I113)</f>
        <v>0</v>
      </c>
    </row>
    <row r="115" spans="1:1024" s="53" customFormat="1" ht="21.75" customHeight="1">
      <c r="A115" s="80">
        <v>10</v>
      </c>
      <c r="B115" s="80"/>
      <c r="C115" s="80"/>
      <c r="D115" s="129" t="s">
        <v>77</v>
      </c>
      <c r="E115" s="81"/>
      <c r="F115" s="82"/>
      <c r="G115" s="93"/>
      <c r="H115" s="206"/>
      <c r="I115" s="83">
        <f>I127</f>
        <v>0</v>
      </c>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c r="IT115" s="52"/>
      <c r="IU115" s="52"/>
      <c r="IV115" s="52"/>
      <c r="IW115" s="52"/>
      <c r="IX115" s="52"/>
      <c r="IY115" s="52"/>
      <c r="IZ115" s="52"/>
      <c r="JA115" s="52"/>
      <c r="JB115" s="52"/>
      <c r="JC115" s="52"/>
      <c r="JD115" s="52"/>
      <c r="JE115" s="52"/>
      <c r="JF115" s="52"/>
      <c r="JG115" s="52"/>
      <c r="JH115" s="52"/>
      <c r="JI115" s="52"/>
      <c r="JJ115" s="52"/>
      <c r="JK115" s="52"/>
      <c r="JL115" s="52"/>
      <c r="JM115" s="52"/>
      <c r="JN115" s="52"/>
      <c r="JO115" s="52"/>
      <c r="JP115" s="52"/>
      <c r="JQ115" s="52"/>
      <c r="JR115" s="52"/>
      <c r="JS115" s="52"/>
      <c r="JT115" s="52"/>
      <c r="JU115" s="52"/>
      <c r="JV115" s="52"/>
      <c r="JW115" s="52"/>
      <c r="JX115" s="52"/>
      <c r="JY115" s="52"/>
      <c r="JZ115" s="52"/>
      <c r="KA115" s="52"/>
      <c r="KB115" s="52"/>
      <c r="KC115" s="52"/>
      <c r="KD115" s="52"/>
      <c r="KE115" s="52"/>
      <c r="KF115" s="52"/>
      <c r="KG115" s="52"/>
      <c r="KH115" s="52"/>
      <c r="KI115" s="52"/>
      <c r="KJ115" s="52"/>
      <c r="KK115" s="52"/>
      <c r="KL115" s="52"/>
      <c r="KM115" s="52"/>
      <c r="KN115" s="52"/>
      <c r="KO115" s="52"/>
      <c r="KP115" s="52"/>
      <c r="KQ115" s="52"/>
      <c r="KR115" s="52"/>
      <c r="KS115" s="52"/>
      <c r="KT115" s="52"/>
      <c r="KU115" s="52"/>
      <c r="KV115" s="52"/>
      <c r="KW115" s="52"/>
      <c r="KX115" s="52"/>
      <c r="KY115" s="52"/>
      <c r="KZ115" s="52"/>
      <c r="LA115" s="52"/>
      <c r="LB115" s="52"/>
      <c r="LC115" s="52"/>
      <c r="LD115" s="52"/>
      <c r="LE115" s="52"/>
      <c r="LF115" s="52"/>
      <c r="LG115" s="52"/>
      <c r="LH115" s="52"/>
      <c r="LI115" s="52"/>
      <c r="LJ115" s="52"/>
      <c r="LK115" s="52"/>
      <c r="LL115" s="52"/>
      <c r="LM115" s="52"/>
      <c r="LN115" s="52"/>
      <c r="LO115" s="52"/>
      <c r="LP115" s="52"/>
      <c r="LQ115" s="52"/>
      <c r="LR115" s="52"/>
      <c r="LS115" s="52"/>
      <c r="LT115" s="52"/>
      <c r="LU115" s="52"/>
      <c r="LV115" s="52"/>
      <c r="LW115" s="52"/>
      <c r="LX115" s="52"/>
      <c r="LY115" s="52"/>
      <c r="LZ115" s="52"/>
      <c r="MA115" s="52"/>
      <c r="MB115" s="52"/>
      <c r="MC115" s="52"/>
      <c r="MD115" s="52"/>
      <c r="ME115" s="52"/>
      <c r="MF115" s="52"/>
      <c r="MG115" s="52"/>
      <c r="MH115" s="52"/>
      <c r="MI115" s="52"/>
      <c r="MJ115" s="52"/>
      <c r="MK115" s="52"/>
      <c r="ML115" s="52"/>
      <c r="MM115" s="52"/>
      <c r="MN115" s="52"/>
      <c r="MO115" s="52"/>
      <c r="MP115" s="52"/>
      <c r="MQ115" s="52"/>
      <c r="MR115" s="52"/>
      <c r="MS115" s="52"/>
      <c r="MT115" s="52"/>
      <c r="MU115" s="52"/>
      <c r="MV115" s="52"/>
      <c r="MW115" s="52"/>
      <c r="MX115" s="52"/>
      <c r="MY115" s="52"/>
      <c r="MZ115" s="52"/>
      <c r="NA115" s="52"/>
      <c r="NB115" s="52"/>
      <c r="NC115" s="52"/>
      <c r="ND115" s="52"/>
      <c r="NE115" s="52"/>
      <c r="NF115" s="52"/>
      <c r="NG115" s="52"/>
      <c r="NH115" s="52"/>
      <c r="NI115" s="52"/>
      <c r="NJ115" s="52"/>
      <c r="NK115" s="52"/>
      <c r="NL115" s="52"/>
      <c r="NM115" s="52"/>
      <c r="NN115" s="52"/>
      <c r="NO115" s="52"/>
      <c r="NP115" s="52"/>
      <c r="NQ115" s="52"/>
      <c r="NR115" s="52"/>
      <c r="NS115" s="52"/>
      <c r="NT115" s="52"/>
      <c r="NU115" s="52"/>
      <c r="NV115" s="52"/>
      <c r="NW115" s="52"/>
      <c r="NX115" s="52"/>
      <c r="NY115" s="52"/>
      <c r="NZ115" s="52"/>
      <c r="OA115" s="52"/>
      <c r="OB115" s="52"/>
      <c r="OC115" s="52"/>
      <c r="OD115" s="52"/>
      <c r="OE115" s="52"/>
      <c r="OF115" s="52"/>
      <c r="OG115" s="52"/>
      <c r="OH115" s="52"/>
      <c r="OI115" s="52"/>
      <c r="OJ115" s="52"/>
      <c r="OK115" s="52"/>
      <c r="OL115" s="52"/>
      <c r="OM115" s="52"/>
      <c r="ON115" s="52"/>
      <c r="OO115" s="52"/>
      <c r="OP115" s="52"/>
      <c r="OQ115" s="52"/>
      <c r="OR115" s="52"/>
      <c r="OS115" s="52"/>
      <c r="OT115" s="52"/>
      <c r="OU115" s="52"/>
      <c r="OV115" s="52"/>
      <c r="OW115" s="52"/>
      <c r="OX115" s="52"/>
      <c r="OY115" s="52"/>
      <c r="OZ115" s="52"/>
      <c r="PA115" s="52"/>
      <c r="PB115" s="52"/>
      <c r="PC115" s="52"/>
      <c r="PD115" s="52"/>
      <c r="PE115" s="52"/>
      <c r="PF115" s="52"/>
      <c r="PG115" s="52"/>
      <c r="PH115" s="52"/>
      <c r="PI115" s="52"/>
      <c r="PJ115" s="52"/>
      <c r="PK115" s="52"/>
      <c r="PL115" s="52"/>
      <c r="PM115" s="52"/>
      <c r="PN115" s="52"/>
      <c r="PO115" s="52"/>
      <c r="PP115" s="52"/>
      <c r="PQ115" s="52"/>
      <c r="PR115" s="52"/>
      <c r="PS115" s="52"/>
      <c r="PT115" s="52"/>
      <c r="PU115" s="52"/>
      <c r="PV115" s="52"/>
      <c r="PW115" s="52"/>
      <c r="PX115" s="52"/>
      <c r="PY115" s="52"/>
      <c r="PZ115" s="52"/>
      <c r="QA115" s="52"/>
      <c r="QB115" s="52"/>
      <c r="QC115" s="52"/>
      <c r="QD115" s="52"/>
      <c r="QE115" s="52"/>
      <c r="QF115" s="52"/>
      <c r="QG115" s="52"/>
      <c r="QH115" s="52"/>
      <c r="QI115" s="52"/>
      <c r="QJ115" s="52"/>
      <c r="QK115" s="52"/>
      <c r="QL115" s="52"/>
      <c r="QM115" s="52"/>
      <c r="QN115" s="52"/>
      <c r="QO115" s="52"/>
      <c r="QP115" s="52"/>
      <c r="QQ115" s="52"/>
      <c r="QR115" s="52"/>
      <c r="QS115" s="52"/>
      <c r="QT115" s="52"/>
      <c r="QU115" s="52"/>
      <c r="QV115" s="52"/>
      <c r="QW115" s="52"/>
      <c r="QX115" s="52"/>
      <c r="QY115" s="52"/>
      <c r="QZ115" s="52"/>
      <c r="RA115" s="52"/>
      <c r="RB115" s="52"/>
      <c r="RC115" s="52"/>
      <c r="RD115" s="52"/>
      <c r="RE115" s="52"/>
      <c r="RF115" s="52"/>
      <c r="RG115" s="52"/>
      <c r="RH115" s="52"/>
      <c r="RI115" s="52"/>
      <c r="RJ115" s="52"/>
      <c r="RK115" s="52"/>
      <c r="RL115" s="52"/>
      <c r="RM115" s="52"/>
      <c r="RN115" s="52"/>
      <c r="RO115" s="52"/>
      <c r="RP115" s="52"/>
      <c r="RQ115" s="52"/>
      <c r="RR115" s="52"/>
      <c r="RS115" s="52"/>
      <c r="RT115" s="52"/>
      <c r="RU115" s="52"/>
      <c r="RV115" s="52"/>
      <c r="RW115" s="52"/>
      <c r="RX115" s="52"/>
      <c r="RY115" s="52"/>
      <c r="RZ115" s="52"/>
      <c r="SA115" s="52"/>
      <c r="SB115" s="52"/>
      <c r="SC115" s="52"/>
      <c r="SD115" s="52"/>
      <c r="SE115" s="52"/>
      <c r="SF115" s="52"/>
      <c r="SG115" s="52"/>
      <c r="SH115" s="52"/>
      <c r="SI115" s="52"/>
      <c r="SJ115" s="52"/>
      <c r="SK115" s="52"/>
      <c r="SL115" s="52"/>
      <c r="SM115" s="52"/>
      <c r="SN115" s="52"/>
      <c r="SO115" s="52"/>
      <c r="SP115" s="52"/>
      <c r="SQ115" s="52"/>
      <c r="SR115" s="52"/>
      <c r="SS115" s="52"/>
      <c r="ST115" s="52"/>
      <c r="SU115" s="52"/>
      <c r="SV115" s="52"/>
      <c r="SW115" s="52"/>
      <c r="SX115" s="52"/>
      <c r="SY115" s="52"/>
      <c r="SZ115" s="52"/>
      <c r="TA115" s="52"/>
      <c r="TB115" s="52"/>
      <c r="TC115" s="52"/>
      <c r="TD115" s="52"/>
      <c r="TE115" s="52"/>
      <c r="TF115" s="52"/>
      <c r="TG115" s="52"/>
      <c r="TH115" s="52"/>
      <c r="TI115" s="52"/>
      <c r="TJ115" s="52"/>
      <c r="TK115" s="52"/>
      <c r="TL115" s="52"/>
      <c r="TM115" s="52"/>
      <c r="TN115" s="52"/>
      <c r="TO115" s="52"/>
      <c r="TP115" s="52"/>
      <c r="TQ115" s="52"/>
      <c r="TR115" s="52"/>
      <c r="TS115" s="52"/>
      <c r="TT115" s="52"/>
      <c r="TU115" s="52"/>
      <c r="TV115" s="52"/>
      <c r="TW115" s="52"/>
      <c r="TX115" s="52"/>
      <c r="TY115" s="52"/>
      <c r="TZ115" s="52"/>
      <c r="UA115" s="52"/>
      <c r="UB115" s="52"/>
      <c r="UC115" s="52"/>
      <c r="UD115" s="52"/>
      <c r="UE115" s="52"/>
      <c r="UF115" s="52"/>
      <c r="UG115" s="52"/>
      <c r="UH115" s="52"/>
      <c r="UI115" s="52"/>
      <c r="UJ115" s="52"/>
      <c r="UK115" s="52"/>
      <c r="UL115" s="52"/>
      <c r="UM115" s="52"/>
      <c r="UN115" s="52"/>
      <c r="UO115" s="52"/>
      <c r="UP115" s="52"/>
      <c r="UQ115" s="52"/>
      <c r="UR115" s="52"/>
      <c r="US115" s="52"/>
      <c r="UT115" s="52"/>
      <c r="UU115" s="52"/>
      <c r="UV115" s="52"/>
      <c r="UW115" s="52"/>
      <c r="UX115" s="52"/>
      <c r="UY115" s="52"/>
      <c r="UZ115" s="52"/>
      <c r="VA115" s="52"/>
      <c r="VB115" s="52"/>
      <c r="VC115" s="52"/>
      <c r="VD115" s="52"/>
      <c r="VE115" s="52"/>
      <c r="VF115" s="52"/>
      <c r="VG115" s="52"/>
      <c r="VH115" s="52"/>
      <c r="VI115" s="52"/>
      <c r="VJ115" s="52"/>
      <c r="VK115" s="52"/>
      <c r="VL115" s="52"/>
      <c r="VM115" s="52"/>
      <c r="VN115" s="52"/>
      <c r="VO115" s="52"/>
      <c r="VP115" s="52"/>
      <c r="VQ115" s="52"/>
      <c r="VR115" s="52"/>
      <c r="VS115" s="52"/>
      <c r="VT115" s="52"/>
      <c r="VU115" s="52"/>
      <c r="VV115" s="52"/>
      <c r="VW115" s="52"/>
      <c r="VX115" s="52"/>
      <c r="VY115" s="52"/>
      <c r="VZ115" s="52"/>
      <c r="WA115" s="52"/>
      <c r="WB115" s="52"/>
      <c r="WC115" s="52"/>
      <c r="WD115" s="52"/>
      <c r="WE115" s="52"/>
      <c r="WF115" s="52"/>
      <c r="WG115" s="52"/>
      <c r="WH115" s="52"/>
      <c r="WI115" s="52"/>
      <c r="WJ115" s="52"/>
      <c r="WK115" s="52"/>
      <c r="WL115" s="52"/>
      <c r="WM115" s="52"/>
      <c r="WN115" s="52"/>
      <c r="WO115" s="52"/>
      <c r="WP115" s="52"/>
      <c r="WQ115" s="52"/>
      <c r="WR115" s="52"/>
      <c r="WS115" s="52"/>
      <c r="WT115" s="52"/>
      <c r="WU115" s="52"/>
      <c r="WV115" s="52"/>
      <c r="WW115" s="52"/>
      <c r="WX115" s="52"/>
      <c r="WY115" s="52"/>
      <c r="WZ115" s="52"/>
      <c r="XA115" s="52"/>
      <c r="XB115" s="52"/>
      <c r="XC115" s="52"/>
      <c r="XD115" s="52"/>
      <c r="XE115" s="52"/>
      <c r="XF115" s="52"/>
      <c r="XG115" s="52"/>
      <c r="XH115" s="52"/>
      <c r="XI115" s="52"/>
      <c r="XJ115" s="52"/>
      <c r="XK115" s="52"/>
      <c r="XL115" s="52"/>
      <c r="XM115" s="52"/>
      <c r="XN115" s="52"/>
      <c r="XO115" s="52"/>
      <c r="XP115" s="52"/>
      <c r="XQ115" s="52"/>
      <c r="XR115" s="52"/>
      <c r="XS115" s="52"/>
      <c r="XT115" s="52"/>
      <c r="XU115" s="52"/>
      <c r="XV115" s="52"/>
      <c r="XW115" s="52"/>
      <c r="XX115" s="52"/>
      <c r="XY115" s="52"/>
      <c r="XZ115" s="52"/>
      <c r="YA115" s="52"/>
      <c r="YB115" s="52"/>
      <c r="YC115" s="52"/>
      <c r="YD115" s="52"/>
      <c r="YE115" s="52"/>
      <c r="YF115" s="52"/>
      <c r="YG115" s="52"/>
      <c r="YH115" s="52"/>
      <c r="YI115" s="52"/>
      <c r="YJ115" s="52"/>
      <c r="YK115" s="52"/>
      <c r="YL115" s="52"/>
      <c r="YM115" s="52"/>
      <c r="YN115" s="52"/>
      <c r="YO115" s="52"/>
      <c r="YP115" s="52"/>
      <c r="YQ115" s="52"/>
      <c r="YR115" s="52"/>
      <c r="YS115" s="52"/>
      <c r="YT115" s="52"/>
      <c r="YU115" s="52"/>
      <c r="YV115" s="52"/>
      <c r="YW115" s="52"/>
      <c r="YX115" s="52"/>
      <c r="YY115" s="52"/>
      <c r="YZ115" s="52"/>
      <c r="ZA115" s="52"/>
      <c r="ZB115" s="52"/>
      <c r="ZC115" s="52"/>
      <c r="ZD115" s="52"/>
      <c r="ZE115" s="52"/>
      <c r="ZF115" s="52"/>
      <c r="ZG115" s="52"/>
      <c r="ZH115" s="52"/>
      <c r="ZI115" s="52"/>
      <c r="ZJ115" s="52"/>
      <c r="ZK115" s="52"/>
      <c r="ZL115" s="52"/>
      <c r="ZM115" s="52"/>
      <c r="ZN115" s="52"/>
      <c r="ZO115" s="52"/>
      <c r="ZP115" s="52"/>
      <c r="ZQ115" s="52"/>
      <c r="ZR115" s="52"/>
      <c r="ZS115" s="52"/>
      <c r="ZT115" s="52"/>
      <c r="ZU115" s="52"/>
      <c r="ZV115" s="52"/>
      <c r="ZW115" s="52"/>
      <c r="ZX115" s="52"/>
      <c r="ZY115" s="52"/>
      <c r="ZZ115" s="52"/>
      <c r="AAA115" s="52"/>
      <c r="AAB115" s="52"/>
      <c r="AAC115" s="52"/>
      <c r="AAD115" s="52"/>
      <c r="AAE115" s="52"/>
      <c r="AAF115" s="52"/>
      <c r="AAG115" s="52"/>
      <c r="AAH115" s="52"/>
      <c r="AAI115" s="52"/>
      <c r="AAJ115" s="52"/>
      <c r="AAK115" s="52"/>
      <c r="AAL115" s="52"/>
      <c r="AAM115" s="52"/>
      <c r="AAN115" s="52"/>
      <c r="AAO115" s="52"/>
      <c r="AAP115" s="52"/>
      <c r="AAQ115" s="52"/>
      <c r="AAR115" s="52"/>
      <c r="AAS115" s="52"/>
      <c r="AAT115" s="52"/>
      <c r="AAU115" s="52"/>
      <c r="AAV115" s="52"/>
      <c r="AAW115" s="52"/>
      <c r="AAX115" s="52"/>
      <c r="AAY115" s="52"/>
      <c r="AAZ115" s="52"/>
      <c r="ABA115" s="52"/>
      <c r="ABB115" s="52"/>
      <c r="ABC115" s="52"/>
      <c r="ABD115" s="52"/>
      <c r="ABE115" s="52"/>
      <c r="ABF115" s="52"/>
      <c r="ABG115" s="52"/>
      <c r="ABH115" s="52"/>
      <c r="ABI115" s="52"/>
      <c r="ABJ115" s="52"/>
      <c r="ABK115" s="52"/>
      <c r="ABL115" s="52"/>
      <c r="ABM115" s="52"/>
      <c r="ABN115" s="52"/>
      <c r="ABO115" s="52"/>
      <c r="ABP115" s="52"/>
      <c r="ABQ115" s="52"/>
      <c r="ABR115" s="52"/>
      <c r="ABS115" s="52"/>
      <c r="ABT115" s="52"/>
      <c r="ABU115" s="52"/>
      <c r="ABV115" s="52"/>
      <c r="ABW115" s="52"/>
      <c r="ABX115" s="52"/>
      <c r="ABY115" s="52"/>
      <c r="ABZ115" s="52"/>
      <c r="ACA115" s="52"/>
      <c r="ACB115" s="52"/>
      <c r="ACC115" s="52"/>
      <c r="ACD115" s="52"/>
      <c r="ACE115" s="52"/>
      <c r="ACF115" s="52"/>
      <c r="ACG115" s="52"/>
      <c r="ACH115" s="52"/>
      <c r="ACI115" s="52"/>
      <c r="ACJ115" s="52"/>
      <c r="ACK115" s="52"/>
      <c r="ACL115" s="52"/>
      <c r="ACM115" s="52"/>
      <c r="ACN115" s="52"/>
      <c r="ACO115" s="52"/>
      <c r="ACP115" s="52"/>
      <c r="ACQ115" s="52"/>
      <c r="ACR115" s="52"/>
      <c r="ACS115" s="52"/>
      <c r="ACT115" s="52"/>
      <c r="ACU115" s="52"/>
      <c r="ACV115" s="52"/>
      <c r="ACW115" s="52"/>
      <c r="ACX115" s="52"/>
      <c r="ACY115" s="52"/>
      <c r="ACZ115" s="52"/>
      <c r="ADA115" s="52"/>
      <c r="ADB115" s="52"/>
      <c r="ADC115" s="52"/>
      <c r="ADD115" s="52"/>
      <c r="ADE115" s="52"/>
      <c r="ADF115" s="52"/>
      <c r="ADG115" s="52"/>
      <c r="ADH115" s="52"/>
      <c r="ADI115" s="52"/>
      <c r="ADJ115" s="52"/>
      <c r="ADK115" s="52"/>
      <c r="ADL115" s="52"/>
      <c r="ADM115" s="52"/>
      <c r="ADN115" s="52"/>
      <c r="ADO115" s="52"/>
      <c r="ADP115" s="52"/>
      <c r="ADQ115" s="52"/>
      <c r="ADR115" s="52"/>
      <c r="ADS115" s="52"/>
      <c r="ADT115" s="52"/>
      <c r="ADU115" s="52"/>
      <c r="ADV115" s="52"/>
      <c r="ADW115" s="52"/>
      <c r="ADX115" s="52"/>
      <c r="ADY115" s="52"/>
      <c r="ADZ115" s="52"/>
      <c r="AEA115" s="52"/>
      <c r="AEB115" s="52"/>
      <c r="AEC115" s="52"/>
      <c r="AED115" s="52"/>
      <c r="AEE115" s="52"/>
      <c r="AEF115" s="52"/>
      <c r="AEG115" s="52"/>
      <c r="AEH115" s="52"/>
      <c r="AEI115" s="52"/>
      <c r="AEJ115" s="52"/>
      <c r="AEK115" s="52"/>
      <c r="AEL115" s="52"/>
      <c r="AEM115" s="52"/>
      <c r="AEN115" s="52"/>
      <c r="AEO115" s="52"/>
      <c r="AEP115" s="52"/>
      <c r="AEQ115" s="52"/>
      <c r="AER115" s="52"/>
      <c r="AES115" s="52"/>
      <c r="AET115" s="52"/>
      <c r="AEU115" s="52"/>
      <c r="AEV115" s="52"/>
      <c r="AEW115" s="52"/>
      <c r="AEX115" s="52"/>
      <c r="AEY115" s="52"/>
      <c r="AEZ115" s="52"/>
      <c r="AFA115" s="52"/>
      <c r="AFB115" s="52"/>
      <c r="AFC115" s="52"/>
      <c r="AFD115" s="52"/>
      <c r="AFE115" s="52"/>
      <c r="AFF115" s="52"/>
      <c r="AFG115" s="52"/>
      <c r="AFH115" s="52"/>
      <c r="AFI115" s="52"/>
      <c r="AFJ115" s="52"/>
      <c r="AFK115" s="52"/>
      <c r="AFL115" s="52"/>
      <c r="AFM115" s="52"/>
      <c r="AFN115" s="52"/>
      <c r="AFO115" s="52"/>
      <c r="AFP115" s="52"/>
      <c r="AFQ115" s="52"/>
      <c r="AFR115" s="52"/>
      <c r="AFS115" s="52"/>
      <c r="AFT115" s="52"/>
      <c r="AFU115" s="52"/>
      <c r="AFV115" s="52"/>
      <c r="AFW115" s="52"/>
      <c r="AFX115" s="52"/>
      <c r="AFY115" s="52"/>
      <c r="AFZ115" s="52"/>
      <c r="AGA115" s="52"/>
      <c r="AGB115" s="52"/>
      <c r="AGC115" s="52"/>
      <c r="AGD115" s="52"/>
      <c r="AGE115" s="52"/>
      <c r="AGF115" s="52"/>
      <c r="AGG115" s="52"/>
      <c r="AGH115" s="52"/>
      <c r="AGI115" s="52"/>
      <c r="AGJ115" s="52"/>
      <c r="AGK115" s="52"/>
      <c r="AGL115" s="52"/>
      <c r="AGM115" s="52"/>
      <c r="AGN115" s="52"/>
      <c r="AGO115" s="52"/>
      <c r="AGP115" s="52"/>
      <c r="AGQ115" s="52"/>
      <c r="AGR115" s="52"/>
      <c r="AGS115" s="52"/>
      <c r="AGT115" s="52"/>
      <c r="AGU115" s="52"/>
      <c r="AGV115" s="52"/>
      <c r="AGW115" s="52"/>
      <c r="AGX115" s="52"/>
      <c r="AGY115" s="52"/>
      <c r="AGZ115" s="52"/>
      <c r="AHA115" s="52"/>
      <c r="AHB115" s="52"/>
      <c r="AHC115" s="52"/>
      <c r="AHD115" s="52"/>
      <c r="AHE115" s="52"/>
      <c r="AHF115" s="52"/>
      <c r="AHG115" s="52"/>
      <c r="AHH115" s="52"/>
      <c r="AHI115" s="52"/>
      <c r="AHJ115" s="52"/>
      <c r="AHK115" s="52"/>
      <c r="AHL115" s="52"/>
      <c r="AHM115" s="52"/>
      <c r="AHN115" s="52"/>
      <c r="AHO115" s="52"/>
      <c r="AHP115" s="52"/>
      <c r="AHQ115" s="52"/>
      <c r="AHR115" s="52"/>
      <c r="AHS115" s="52"/>
      <c r="AHT115" s="52"/>
      <c r="AHU115" s="52"/>
      <c r="AHV115" s="52"/>
      <c r="AHW115" s="52"/>
      <c r="AHX115" s="52"/>
      <c r="AHY115" s="52"/>
      <c r="AHZ115" s="52"/>
      <c r="AIA115" s="52"/>
      <c r="AIB115" s="52"/>
      <c r="AIC115" s="52"/>
      <c r="AID115" s="52"/>
      <c r="AIE115" s="52"/>
      <c r="AIF115" s="52"/>
      <c r="AIG115" s="52"/>
      <c r="AIH115" s="52"/>
      <c r="AII115" s="52"/>
      <c r="AIJ115" s="52"/>
      <c r="AIK115" s="52"/>
      <c r="AIL115" s="52"/>
      <c r="AIM115" s="52"/>
      <c r="AIN115" s="52"/>
      <c r="AIO115" s="52"/>
      <c r="AIP115" s="52"/>
      <c r="AIQ115" s="52"/>
      <c r="AIR115" s="52"/>
      <c r="AIS115" s="52"/>
      <c r="AIT115" s="52"/>
      <c r="AIU115" s="52"/>
      <c r="AIV115" s="52"/>
      <c r="AIW115" s="52"/>
      <c r="AIX115" s="52"/>
      <c r="AIY115" s="52"/>
      <c r="AIZ115" s="52"/>
      <c r="AJA115" s="52"/>
      <c r="AJB115" s="52"/>
      <c r="AJC115" s="52"/>
      <c r="AJD115" s="52"/>
      <c r="AJE115" s="52"/>
      <c r="AJF115" s="52"/>
      <c r="AJG115" s="52"/>
      <c r="AJH115" s="52"/>
      <c r="AJI115" s="52"/>
      <c r="AJJ115" s="52"/>
      <c r="AJK115" s="52"/>
      <c r="AJL115" s="52"/>
      <c r="AJM115" s="52"/>
      <c r="AJN115" s="52"/>
      <c r="AJO115" s="52"/>
      <c r="AJP115" s="52"/>
      <c r="AJQ115" s="52"/>
      <c r="AJR115" s="52"/>
      <c r="AJS115" s="52"/>
      <c r="AJT115" s="52"/>
      <c r="AJU115" s="52"/>
      <c r="AJV115" s="52"/>
      <c r="AJW115" s="52"/>
      <c r="AJX115" s="52"/>
      <c r="AJY115" s="52"/>
      <c r="AJZ115" s="52"/>
      <c r="AKA115" s="52"/>
      <c r="AKB115" s="52"/>
      <c r="AKC115" s="52"/>
      <c r="AKD115" s="52"/>
      <c r="AKE115" s="52"/>
      <c r="AKF115" s="52"/>
      <c r="AKG115" s="52"/>
      <c r="AKH115" s="52"/>
      <c r="AKI115" s="52"/>
      <c r="AKJ115" s="52"/>
      <c r="AKK115" s="52"/>
      <c r="AKL115" s="52"/>
      <c r="AKM115" s="52"/>
      <c r="AKN115" s="52"/>
      <c r="AKO115" s="52"/>
      <c r="AKP115" s="52"/>
      <c r="AKQ115" s="52"/>
      <c r="AKR115" s="52"/>
      <c r="AKS115" s="52"/>
      <c r="AKT115" s="52"/>
      <c r="AKU115" s="52"/>
      <c r="AKV115" s="52"/>
      <c r="AKW115" s="52"/>
      <c r="AKX115" s="52"/>
      <c r="AKY115" s="52"/>
      <c r="AKZ115" s="52"/>
      <c r="ALA115" s="52"/>
      <c r="ALB115" s="52"/>
      <c r="ALC115" s="52"/>
      <c r="ALD115" s="52"/>
      <c r="ALE115" s="52"/>
      <c r="ALF115" s="52"/>
      <c r="ALG115" s="52"/>
      <c r="ALH115" s="52"/>
      <c r="ALI115" s="52"/>
      <c r="ALJ115" s="52"/>
      <c r="ALK115" s="52"/>
      <c r="ALL115" s="52"/>
      <c r="ALM115" s="52"/>
      <c r="ALN115" s="52"/>
      <c r="ALO115" s="52"/>
      <c r="ALP115" s="52"/>
      <c r="ALQ115" s="52"/>
      <c r="ALR115" s="52"/>
      <c r="ALS115" s="52"/>
      <c r="ALT115" s="52"/>
      <c r="ALU115" s="52"/>
      <c r="ALV115" s="52"/>
      <c r="ALW115" s="52"/>
      <c r="ALX115" s="52"/>
      <c r="ALY115" s="52"/>
      <c r="ALZ115" s="52"/>
      <c r="AMA115" s="52"/>
      <c r="AMB115" s="52"/>
      <c r="AMC115" s="52"/>
      <c r="AMD115" s="52"/>
      <c r="AME115" s="52"/>
      <c r="AMF115" s="52"/>
      <c r="AMG115" s="52"/>
      <c r="AMH115" s="52"/>
      <c r="AMI115" s="52"/>
      <c r="AMJ115" s="52"/>
    </row>
    <row r="116" spans="1:1024" s="152" customFormat="1" ht="25.5">
      <c r="A116" s="150" t="s">
        <v>68</v>
      </c>
      <c r="B116" s="248" t="s">
        <v>322</v>
      </c>
      <c r="C116" s="150" t="s">
        <v>14</v>
      </c>
      <c r="D116" s="182" t="s">
        <v>323</v>
      </c>
      <c r="E116" s="150" t="s">
        <v>210</v>
      </c>
      <c r="F116" s="162">
        <v>311.27999999999997</v>
      </c>
      <c r="G116" s="163"/>
      <c r="H116" s="57">
        <f t="shared" ref="H116:H126" si="23">(G116*0.2223)+G116</f>
        <v>0</v>
      </c>
      <c r="I116" s="247">
        <f t="shared" ref="I116:I126" si="24">ROUND(H116*F116,2)</f>
        <v>0</v>
      </c>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151"/>
      <c r="EY116" s="151"/>
      <c r="EZ116" s="151"/>
      <c r="FA116" s="151"/>
      <c r="FB116" s="151"/>
      <c r="FC116" s="151"/>
      <c r="FD116" s="151"/>
      <c r="FE116" s="151"/>
      <c r="FF116" s="151"/>
      <c r="FG116" s="151"/>
      <c r="FH116" s="151"/>
      <c r="FI116" s="151"/>
      <c r="FJ116" s="151"/>
      <c r="FK116" s="151"/>
      <c r="FL116" s="151"/>
      <c r="FM116" s="151"/>
      <c r="FN116" s="151"/>
      <c r="FO116" s="151"/>
      <c r="FP116" s="151"/>
      <c r="FQ116" s="151"/>
      <c r="FR116" s="151"/>
      <c r="FS116" s="151"/>
      <c r="FT116" s="151"/>
      <c r="FU116" s="151"/>
      <c r="FV116" s="151"/>
      <c r="FW116" s="151"/>
      <c r="FX116" s="151"/>
      <c r="FY116" s="151"/>
      <c r="FZ116" s="151"/>
      <c r="GA116" s="151"/>
      <c r="GB116" s="151"/>
      <c r="GC116" s="151"/>
      <c r="GD116" s="151"/>
      <c r="GE116" s="151"/>
      <c r="GF116" s="151"/>
      <c r="GG116" s="151"/>
      <c r="GH116" s="151"/>
      <c r="GI116" s="151"/>
      <c r="GJ116" s="151"/>
      <c r="GK116" s="151"/>
      <c r="GL116" s="151"/>
      <c r="GM116" s="151"/>
      <c r="GN116" s="151"/>
      <c r="GO116" s="151"/>
      <c r="GP116" s="151"/>
      <c r="GQ116" s="151"/>
      <c r="GR116" s="151"/>
      <c r="GS116" s="151"/>
      <c r="GT116" s="151"/>
      <c r="GU116" s="151"/>
      <c r="GV116" s="151"/>
      <c r="GW116" s="151"/>
      <c r="GX116" s="151"/>
      <c r="GY116" s="151"/>
      <c r="GZ116" s="151"/>
      <c r="HA116" s="151"/>
      <c r="HB116" s="151"/>
      <c r="HC116" s="151"/>
      <c r="HD116" s="151"/>
      <c r="HE116" s="151"/>
      <c r="HF116" s="151"/>
      <c r="HG116" s="151"/>
      <c r="HH116" s="151"/>
      <c r="HI116" s="151"/>
      <c r="HJ116" s="151"/>
      <c r="HK116" s="151"/>
      <c r="HL116" s="151"/>
      <c r="HM116" s="151"/>
      <c r="HN116" s="151"/>
      <c r="HO116" s="151"/>
      <c r="HP116" s="151"/>
      <c r="HQ116" s="151"/>
      <c r="HR116" s="151"/>
      <c r="HS116" s="151"/>
      <c r="HT116" s="151"/>
      <c r="HU116" s="151"/>
      <c r="HV116" s="151"/>
      <c r="HW116" s="151"/>
      <c r="HX116" s="151"/>
      <c r="HY116" s="151"/>
      <c r="HZ116" s="151"/>
      <c r="IA116" s="151"/>
      <c r="IB116" s="151"/>
      <c r="IC116" s="151"/>
      <c r="ID116" s="151"/>
      <c r="IE116" s="151"/>
      <c r="IF116" s="151"/>
      <c r="IG116" s="151"/>
      <c r="IH116" s="151"/>
      <c r="II116" s="151"/>
      <c r="IJ116" s="151"/>
      <c r="IK116" s="151"/>
      <c r="IL116" s="151"/>
      <c r="IM116" s="151"/>
      <c r="IN116" s="151"/>
      <c r="IO116" s="151"/>
      <c r="IP116" s="151"/>
      <c r="IQ116" s="151"/>
      <c r="IR116" s="151"/>
      <c r="IS116" s="151"/>
      <c r="IT116" s="151"/>
      <c r="IU116" s="151"/>
      <c r="IV116" s="151"/>
      <c r="IW116" s="151"/>
      <c r="IX116" s="151"/>
      <c r="IY116" s="151"/>
      <c r="IZ116" s="151"/>
      <c r="JA116" s="151"/>
      <c r="JB116" s="151"/>
      <c r="JC116" s="151"/>
      <c r="JD116" s="151"/>
      <c r="JE116" s="151"/>
      <c r="JF116" s="151"/>
      <c r="JG116" s="151"/>
      <c r="JH116" s="151"/>
      <c r="JI116" s="151"/>
      <c r="JJ116" s="151"/>
      <c r="JK116" s="151"/>
      <c r="JL116" s="151"/>
      <c r="JM116" s="151"/>
      <c r="JN116" s="151"/>
      <c r="JO116" s="151"/>
      <c r="JP116" s="151"/>
      <c r="JQ116" s="151"/>
      <c r="JR116" s="151"/>
      <c r="JS116" s="151"/>
      <c r="JT116" s="151"/>
      <c r="JU116" s="151"/>
      <c r="JV116" s="151"/>
      <c r="JW116" s="151"/>
      <c r="JX116" s="151"/>
      <c r="JY116" s="151"/>
      <c r="JZ116" s="151"/>
      <c r="KA116" s="151"/>
      <c r="KB116" s="151"/>
      <c r="KC116" s="151"/>
      <c r="KD116" s="151"/>
      <c r="KE116" s="151"/>
      <c r="KF116" s="151"/>
      <c r="KG116" s="151"/>
      <c r="KH116" s="151"/>
      <c r="KI116" s="151"/>
      <c r="KJ116" s="151"/>
      <c r="KK116" s="151"/>
      <c r="KL116" s="151"/>
      <c r="KM116" s="151"/>
      <c r="KN116" s="151"/>
      <c r="KO116" s="151"/>
      <c r="KP116" s="151"/>
      <c r="KQ116" s="151"/>
      <c r="KR116" s="151"/>
      <c r="KS116" s="151"/>
      <c r="KT116" s="151"/>
      <c r="KU116" s="151"/>
      <c r="KV116" s="151"/>
      <c r="KW116" s="151"/>
      <c r="KX116" s="151"/>
      <c r="KY116" s="151"/>
      <c r="KZ116" s="151"/>
      <c r="LA116" s="151"/>
      <c r="LB116" s="151"/>
      <c r="LC116" s="151"/>
      <c r="LD116" s="151"/>
      <c r="LE116" s="151"/>
      <c r="LF116" s="151"/>
      <c r="LG116" s="151"/>
      <c r="LH116" s="151"/>
      <c r="LI116" s="151"/>
      <c r="LJ116" s="151"/>
      <c r="LK116" s="151"/>
      <c r="LL116" s="151"/>
      <c r="LM116" s="151"/>
      <c r="LN116" s="151"/>
      <c r="LO116" s="151"/>
      <c r="LP116" s="151"/>
      <c r="LQ116" s="151"/>
      <c r="LR116" s="151"/>
      <c r="LS116" s="151"/>
      <c r="LT116" s="151"/>
      <c r="LU116" s="151"/>
      <c r="LV116" s="151"/>
      <c r="LW116" s="151"/>
      <c r="LX116" s="151"/>
      <c r="LY116" s="151"/>
      <c r="LZ116" s="151"/>
      <c r="MA116" s="151"/>
      <c r="MB116" s="151"/>
      <c r="MC116" s="151"/>
      <c r="MD116" s="151"/>
      <c r="ME116" s="151"/>
      <c r="MF116" s="151"/>
      <c r="MG116" s="151"/>
      <c r="MH116" s="151"/>
      <c r="MI116" s="151"/>
      <c r="MJ116" s="151"/>
      <c r="MK116" s="151"/>
      <c r="ML116" s="151"/>
      <c r="MM116" s="151"/>
      <c r="MN116" s="151"/>
      <c r="MO116" s="151"/>
      <c r="MP116" s="151"/>
      <c r="MQ116" s="151"/>
      <c r="MR116" s="151"/>
      <c r="MS116" s="151"/>
      <c r="MT116" s="151"/>
      <c r="MU116" s="151"/>
      <c r="MV116" s="151"/>
      <c r="MW116" s="151"/>
      <c r="MX116" s="151"/>
      <c r="MY116" s="151"/>
      <c r="MZ116" s="151"/>
      <c r="NA116" s="151"/>
      <c r="NB116" s="151"/>
      <c r="NC116" s="151"/>
      <c r="ND116" s="151"/>
      <c r="NE116" s="151"/>
      <c r="NF116" s="151"/>
      <c r="NG116" s="151"/>
      <c r="NH116" s="151"/>
      <c r="NI116" s="151"/>
      <c r="NJ116" s="151"/>
      <c r="NK116" s="151"/>
      <c r="NL116" s="151"/>
      <c r="NM116" s="151"/>
      <c r="NN116" s="151"/>
      <c r="NO116" s="151"/>
      <c r="NP116" s="151"/>
      <c r="NQ116" s="151"/>
      <c r="NR116" s="151"/>
      <c r="NS116" s="151"/>
      <c r="NT116" s="151"/>
      <c r="NU116" s="151"/>
      <c r="NV116" s="151"/>
      <c r="NW116" s="151"/>
      <c r="NX116" s="151"/>
      <c r="NY116" s="151"/>
      <c r="NZ116" s="151"/>
      <c r="OA116" s="151"/>
      <c r="OB116" s="151"/>
      <c r="OC116" s="151"/>
      <c r="OD116" s="151"/>
      <c r="OE116" s="151"/>
      <c r="OF116" s="151"/>
      <c r="OG116" s="151"/>
      <c r="OH116" s="151"/>
      <c r="OI116" s="151"/>
      <c r="OJ116" s="151"/>
      <c r="OK116" s="151"/>
      <c r="OL116" s="151"/>
      <c r="OM116" s="151"/>
      <c r="ON116" s="151"/>
      <c r="OO116" s="151"/>
      <c r="OP116" s="151"/>
      <c r="OQ116" s="151"/>
      <c r="OR116" s="151"/>
      <c r="OS116" s="151"/>
      <c r="OT116" s="151"/>
      <c r="OU116" s="151"/>
      <c r="OV116" s="151"/>
      <c r="OW116" s="151"/>
      <c r="OX116" s="151"/>
      <c r="OY116" s="151"/>
      <c r="OZ116" s="151"/>
      <c r="PA116" s="151"/>
      <c r="PB116" s="151"/>
      <c r="PC116" s="151"/>
      <c r="PD116" s="151"/>
      <c r="PE116" s="151"/>
      <c r="PF116" s="151"/>
      <c r="PG116" s="151"/>
      <c r="PH116" s="151"/>
      <c r="PI116" s="151"/>
      <c r="PJ116" s="151"/>
      <c r="PK116" s="151"/>
      <c r="PL116" s="151"/>
      <c r="PM116" s="151"/>
      <c r="PN116" s="151"/>
      <c r="PO116" s="151"/>
      <c r="PP116" s="151"/>
      <c r="PQ116" s="151"/>
      <c r="PR116" s="151"/>
      <c r="PS116" s="151"/>
      <c r="PT116" s="151"/>
      <c r="PU116" s="151"/>
      <c r="PV116" s="151"/>
      <c r="PW116" s="151"/>
      <c r="PX116" s="151"/>
      <c r="PY116" s="151"/>
      <c r="PZ116" s="151"/>
      <c r="QA116" s="151"/>
      <c r="QB116" s="151"/>
      <c r="QC116" s="151"/>
      <c r="QD116" s="151"/>
      <c r="QE116" s="151"/>
      <c r="QF116" s="151"/>
      <c r="QG116" s="151"/>
      <c r="QH116" s="151"/>
      <c r="QI116" s="151"/>
      <c r="QJ116" s="151"/>
      <c r="QK116" s="151"/>
      <c r="QL116" s="151"/>
      <c r="QM116" s="151"/>
      <c r="QN116" s="151"/>
      <c r="QO116" s="151"/>
      <c r="QP116" s="151"/>
      <c r="QQ116" s="151"/>
      <c r="QR116" s="151"/>
      <c r="QS116" s="151"/>
      <c r="QT116" s="151"/>
      <c r="QU116" s="151"/>
      <c r="QV116" s="151"/>
      <c r="QW116" s="151"/>
      <c r="QX116" s="151"/>
      <c r="QY116" s="151"/>
      <c r="QZ116" s="151"/>
      <c r="RA116" s="151"/>
      <c r="RB116" s="151"/>
      <c r="RC116" s="151"/>
      <c r="RD116" s="151"/>
      <c r="RE116" s="151"/>
      <c r="RF116" s="151"/>
      <c r="RG116" s="151"/>
      <c r="RH116" s="151"/>
      <c r="RI116" s="151"/>
      <c r="RJ116" s="151"/>
      <c r="RK116" s="151"/>
      <c r="RL116" s="151"/>
      <c r="RM116" s="151"/>
      <c r="RN116" s="151"/>
      <c r="RO116" s="151"/>
      <c r="RP116" s="151"/>
      <c r="RQ116" s="151"/>
      <c r="RR116" s="151"/>
      <c r="RS116" s="151"/>
      <c r="RT116" s="151"/>
      <c r="RU116" s="151"/>
      <c r="RV116" s="151"/>
      <c r="RW116" s="151"/>
      <c r="RX116" s="151"/>
      <c r="RY116" s="151"/>
      <c r="RZ116" s="151"/>
      <c r="SA116" s="151"/>
      <c r="SB116" s="151"/>
      <c r="SC116" s="151"/>
      <c r="SD116" s="151"/>
      <c r="SE116" s="151"/>
      <c r="SF116" s="151"/>
      <c r="SG116" s="151"/>
      <c r="SH116" s="151"/>
      <c r="SI116" s="151"/>
      <c r="SJ116" s="151"/>
      <c r="SK116" s="151"/>
      <c r="SL116" s="151"/>
      <c r="SM116" s="151"/>
      <c r="SN116" s="151"/>
      <c r="SO116" s="151"/>
      <c r="SP116" s="151"/>
      <c r="SQ116" s="151"/>
      <c r="SR116" s="151"/>
      <c r="SS116" s="151"/>
      <c r="ST116" s="151"/>
      <c r="SU116" s="151"/>
      <c r="SV116" s="151"/>
      <c r="SW116" s="151"/>
      <c r="SX116" s="151"/>
      <c r="SY116" s="151"/>
      <c r="SZ116" s="151"/>
      <c r="TA116" s="151"/>
      <c r="TB116" s="151"/>
      <c r="TC116" s="151"/>
      <c r="TD116" s="151"/>
      <c r="TE116" s="151"/>
      <c r="TF116" s="151"/>
      <c r="TG116" s="151"/>
      <c r="TH116" s="151"/>
      <c r="TI116" s="151"/>
      <c r="TJ116" s="151"/>
      <c r="TK116" s="151"/>
      <c r="TL116" s="151"/>
      <c r="TM116" s="151"/>
      <c r="TN116" s="151"/>
      <c r="TO116" s="151"/>
      <c r="TP116" s="151"/>
      <c r="TQ116" s="151"/>
      <c r="TR116" s="151"/>
      <c r="TS116" s="151"/>
      <c r="TT116" s="151"/>
      <c r="TU116" s="151"/>
      <c r="TV116" s="151"/>
      <c r="TW116" s="151"/>
      <c r="TX116" s="151"/>
      <c r="TY116" s="151"/>
      <c r="TZ116" s="151"/>
      <c r="UA116" s="151"/>
      <c r="UB116" s="151"/>
      <c r="UC116" s="151"/>
      <c r="UD116" s="151"/>
      <c r="UE116" s="151"/>
      <c r="UF116" s="151"/>
      <c r="UG116" s="151"/>
      <c r="UH116" s="151"/>
      <c r="UI116" s="151"/>
      <c r="UJ116" s="151"/>
      <c r="UK116" s="151"/>
      <c r="UL116" s="151"/>
      <c r="UM116" s="151"/>
      <c r="UN116" s="151"/>
      <c r="UO116" s="151"/>
      <c r="UP116" s="151"/>
      <c r="UQ116" s="151"/>
      <c r="UR116" s="151"/>
      <c r="US116" s="151"/>
      <c r="UT116" s="151"/>
      <c r="UU116" s="151"/>
      <c r="UV116" s="151"/>
      <c r="UW116" s="151"/>
      <c r="UX116" s="151"/>
      <c r="UY116" s="151"/>
      <c r="UZ116" s="151"/>
      <c r="VA116" s="151"/>
      <c r="VB116" s="151"/>
      <c r="VC116" s="151"/>
      <c r="VD116" s="151"/>
      <c r="VE116" s="151"/>
      <c r="VF116" s="151"/>
      <c r="VG116" s="151"/>
      <c r="VH116" s="151"/>
      <c r="VI116" s="151"/>
      <c r="VJ116" s="151"/>
      <c r="VK116" s="151"/>
      <c r="VL116" s="151"/>
      <c r="VM116" s="151"/>
      <c r="VN116" s="151"/>
      <c r="VO116" s="151"/>
      <c r="VP116" s="151"/>
      <c r="VQ116" s="151"/>
      <c r="VR116" s="151"/>
      <c r="VS116" s="151"/>
      <c r="VT116" s="151"/>
      <c r="VU116" s="151"/>
      <c r="VV116" s="151"/>
      <c r="VW116" s="151"/>
      <c r="VX116" s="151"/>
      <c r="VY116" s="151"/>
      <c r="VZ116" s="151"/>
      <c r="WA116" s="151"/>
      <c r="WB116" s="151"/>
      <c r="WC116" s="151"/>
      <c r="WD116" s="151"/>
      <c r="WE116" s="151"/>
      <c r="WF116" s="151"/>
      <c r="WG116" s="151"/>
      <c r="WH116" s="151"/>
      <c r="WI116" s="151"/>
      <c r="WJ116" s="151"/>
      <c r="WK116" s="151"/>
      <c r="WL116" s="151"/>
      <c r="WM116" s="151"/>
      <c r="WN116" s="151"/>
      <c r="WO116" s="151"/>
      <c r="WP116" s="151"/>
      <c r="WQ116" s="151"/>
      <c r="WR116" s="151"/>
      <c r="WS116" s="151"/>
      <c r="WT116" s="151"/>
      <c r="WU116" s="151"/>
      <c r="WV116" s="151"/>
      <c r="WW116" s="151"/>
      <c r="WX116" s="151"/>
      <c r="WY116" s="151"/>
      <c r="WZ116" s="151"/>
      <c r="XA116" s="151"/>
      <c r="XB116" s="151"/>
      <c r="XC116" s="151"/>
      <c r="XD116" s="151"/>
      <c r="XE116" s="151"/>
      <c r="XF116" s="151"/>
      <c r="XG116" s="151"/>
      <c r="XH116" s="151"/>
      <c r="XI116" s="151"/>
      <c r="XJ116" s="151"/>
      <c r="XK116" s="151"/>
      <c r="XL116" s="151"/>
      <c r="XM116" s="151"/>
      <c r="XN116" s="151"/>
      <c r="XO116" s="151"/>
      <c r="XP116" s="151"/>
      <c r="XQ116" s="151"/>
      <c r="XR116" s="151"/>
      <c r="XS116" s="151"/>
      <c r="XT116" s="151"/>
      <c r="XU116" s="151"/>
      <c r="XV116" s="151"/>
      <c r="XW116" s="151"/>
      <c r="XX116" s="151"/>
      <c r="XY116" s="151"/>
      <c r="XZ116" s="151"/>
      <c r="YA116" s="151"/>
      <c r="YB116" s="151"/>
      <c r="YC116" s="151"/>
      <c r="YD116" s="151"/>
      <c r="YE116" s="151"/>
      <c r="YF116" s="151"/>
      <c r="YG116" s="151"/>
      <c r="YH116" s="151"/>
      <c r="YI116" s="151"/>
      <c r="YJ116" s="151"/>
      <c r="YK116" s="151"/>
      <c r="YL116" s="151"/>
      <c r="YM116" s="151"/>
      <c r="YN116" s="151"/>
      <c r="YO116" s="151"/>
      <c r="YP116" s="151"/>
      <c r="YQ116" s="151"/>
      <c r="YR116" s="151"/>
      <c r="YS116" s="151"/>
      <c r="YT116" s="151"/>
      <c r="YU116" s="151"/>
      <c r="YV116" s="151"/>
      <c r="YW116" s="151"/>
      <c r="YX116" s="151"/>
      <c r="YY116" s="151"/>
      <c r="YZ116" s="151"/>
      <c r="ZA116" s="151"/>
      <c r="ZB116" s="151"/>
      <c r="ZC116" s="151"/>
      <c r="ZD116" s="151"/>
      <c r="ZE116" s="151"/>
      <c r="ZF116" s="151"/>
      <c r="ZG116" s="151"/>
      <c r="ZH116" s="151"/>
      <c r="ZI116" s="151"/>
      <c r="ZJ116" s="151"/>
      <c r="ZK116" s="151"/>
      <c r="ZL116" s="151"/>
      <c r="ZM116" s="151"/>
      <c r="ZN116" s="151"/>
      <c r="ZO116" s="151"/>
      <c r="ZP116" s="151"/>
      <c r="ZQ116" s="151"/>
      <c r="ZR116" s="151"/>
      <c r="ZS116" s="151"/>
      <c r="ZT116" s="151"/>
      <c r="ZU116" s="151"/>
      <c r="ZV116" s="151"/>
      <c r="ZW116" s="151"/>
      <c r="ZX116" s="151"/>
      <c r="ZY116" s="151"/>
      <c r="ZZ116" s="151"/>
      <c r="AAA116" s="151"/>
      <c r="AAB116" s="151"/>
      <c r="AAC116" s="151"/>
      <c r="AAD116" s="151"/>
      <c r="AAE116" s="151"/>
      <c r="AAF116" s="151"/>
      <c r="AAG116" s="151"/>
      <c r="AAH116" s="151"/>
      <c r="AAI116" s="151"/>
      <c r="AAJ116" s="151"/>
      <c r="AAK116" s="151"/>
      <c r="AAL116" s="151"/>
      <c r="AAM116" s="151"/>
      <c r="AAN116" s="151"/>
      <c r="AAO116" s="151"/>
      <c r="AAP116" s="151"/>
      <c r="AAQ116" s="151"/>
      <c r="AAR116" s="151"/>
      <c r="AAS116" s="151"/>
      <c r="AAT116" s="151"/>
      <c r="AAU116" s="151"/>
      <c r="AAV116" s="151"/>
      <c r="AAW116" s="151"/>
      <c r="AAX116" s="151"/>
      <c r="AAY116" s="151"/>
      <c r="AAZ116" s="151"/>
      <c r="ABA116" s="151"/>
      <c r="ABB116" s="151"/>
      <c r="ABC116" s="151"/>
      <c r="ABD116" s="151"/>
      <c r="ABE116" s="151"/>
      <c r="ABF116" s="151"/>
      <c r="ABG116" s="151"/>
      <c r="ABH116" s="151"/>
      <c r="ABI116" s="151"/>
      <c r="ABJ116" s="151"/>
      <c r="ABK116" s="151"/>
      <c r="ABL116" s="151"/>
      <c r="ABM116" s="151"/>
      <c r="ABN116" s="151"/>
      <c r="ABO116" s="151"/>
      <c r="ABP116" s="151"/>
      <c r="ABQ116" s="151"/>
      <c r="ABR116" s="151"/>
      <c r="ABS116" s="151"/>
      <c r="ABT116" s="151"/>
      <c r="ABU116" s="151"/>
      <c r="ABV116" s="151"/>
      <c r="ABW116" s="151"/>
      <c r="ABX116" s="151"/>
      <c r="ABY116" s="151"/>
      <c r="ABZ116" s="151"/>
      <c r="ACA116" s="151"/>
      <c r="ACB116" s="151"/>
      <c r="ACC116" s="151"/>
      <c r="ACD116" s="151"/>
      <c r="ACE116" s="151"/>
      <c r="ACF116" s="151"/>
      <c r="ACG116" s="151"/>
      <c r="ACH116" s="151"/>
      <c r="ACI116" s="151"/>
      <c r="ACJ116" s="151"/>
      <c r="ACK116" s="151"/>
      <c r="ACL116" s="151"/>
      <c r="ACM116" s="151"/>
      <c r="ACN116" s="151"/>
      <c r="ACO116" s="151"/>
      <c r="ACP116" s="151"/>
      <c r="ACQ116" s="151"/>
      <c r="ACR116" s="151"/>
      <c r="ACS116" s="151"/>
      <c r="ACT116" s="151"/>
      <c r="ACU116" s="151"/>
      <c r="ACV116" s="151"/>
      <c r="ACW116" s="151"/>
      <c r="ACX116" s="151"/>
      <c r="ACY116" s="151"/>
      <c r="ACZ116" s="151"/>
      <c r="ADA116" s="151"/>
      <c r="ADB116" s="151"/>
      <c r="ADC116" s="151"/>
      <c r="ADD116" s="151"/>
      <c r="ADE116" s="151"/>
      <c r="ADF116" s="151"/>
      <c r="ADG116" s="151"/>
      <c r="ADH116" s="151"/>
      <c r="ADI116" s="151"/>
      <c r="ADJ116" s="151"/>
      <c r="ADK116" s="151"/>
      <c r="ADL116" s="151"/>
      <c r="ADM116" s="151"/>
      <c r="ADN116" s="151"/>
      <c r="ADO116" s="151"/>
      <c r="ADP116" s="151"/>
      <c r="ADQ116" s="151"/>
      <c r="ADR116" s="151"/>
      <c r="ADS116" s="151"/>
      <c r="ADT116" s="151"/>
      <c r="ADU116" s="151"/>
      <c r="ADV116" s="151"/>
      <c r="ADW116" s="151"/>
      <c r="ADX116" s="151"/>
      <c r="ADY116" s="151"/>
      <c r="ADZ116" s="151"/>
      <c r="AEA116" s="151"/>
      <c r="AEB116" s="151"/>
      <c r="AEC116" s="151"/>
      <c r="AED116" s="151"/>
      <c r="AEE116" s="151"/>
      <c r="AEF116" s="151"/>
      <c r="AEG116" s="151"/>
      <c r="AEH116" s="151"/>
      <c r="AEI116" s="151"/>
      <c r="AEJ116" s="151"/>
      <c r="AEK116" s="151"/>
      <c r="AEL116" s="151"/>
      <c r="AEM116" s="151"/>
      <c r="AEN116" s="151"/>
      <c r="AEO116" s="151"/>
      <c r="AEP116" s="151"/>
      <c r="AEQ116" s="151"/>
      <c r="AER116" s="151"/>
      <c r="AES116" s="151"/>
      <c r="AET116" s="151"/>
      <c r="AEU116" s="151"/>
      <c r="AEV116" s="151"/>
      <c r="AEW116" s="151"/>
      <c r="AEX116" s="151"/>
      <c r="AEY116" s="151"/>
      <c r="AEZ116" s="151"/>
      <c r="AFA116" s="151"/>
      <c r="AFB116" s="151"/>
      <c r="AFC116" s="151"/>
      <c r="AFD116" s="151"/>
      <c r="AFE116" s="151"/>
      <c r="AFF116" s="151"/>
      <c r="AFG116" s="151"/>
      <c r="AFH116" s="151"/>
      <c r="AFI116" s="151"/>
      <c r="AFJ116" s="151"/>
      <c r="AFK116" s="151"/>
      <c r="AFL116" s="151"/>
      <c r="AFM116" s="151"/>
      <c r="AFN116" s="151"/>
      <c r="AFO116" s="151"/>
      <c r="AFP116" s="151"/>
      <c r="AFQ116" s="151"/>
      <c r="AFR116" s="151"/>
      <c r="AFS116" s="151"/>
      <c r="AFT116" s="151"/>
      <c r="AFU116" s="151"/>
      <c r="AFV116" s="151"/>
      <c r="AFW116" s="151"/>
      <c r="AFX116" s="151"/>
      <c r="AFY116" s="151"/>
      <c r="AFZ116" s="151"/>
      <c r="AGA116" s="151"/>
      <c r="AGB116" s="151"/>
      <c r="AGC116" s="151"/>
      <c r="AGD116" s="151"/>
      <c r="AGE116" s="151"/>
      <c r="AGF116" s="151"/>
      <c r="AGG116" s="151"/>
      <c r="AGH116" s="151"/>
      <c r="AGI116" s="151"/>
      <c r="AGJ116" s="151"/>
      <c r="AGK116" s="151"/>
      <c r="AGL116" s="151"/>
      <c r="AGM116" s="151"/>
      <c r="AGN116" s="151"/>
      <c r="AGO116" s="151"/>
      <c r="AGP116" s="151"/>
      <c r="AGQ116" s="151"/>
      <c r="AGR116" s="151"/>
      <c r="AGS116" s="151"/>
      <c r="AGT116" s="151"/>
      <c r="AGU116" s="151"/>
      <c r="AGV116" s="151"/>
      <c r="AGW116" s="151"/>
      <c r="AGX116" s="151"/>
      <c r="AGY116" s="151"/>
      <c r="AGZ116" s="151"/>
      <c r="AHA116" s="151"/>
      <c r="AHB116" s="151"/>
      <c r="AHC116" s="151"/>
      <c r="AHD116" s="151"/>
      <c r="AHE116" s="151"/>
      <c r="AHF116" s="151"/>
      <c r="AHG116" s="151"/>
      <c r="AHH116" s="151"/>
      <c r="AHI116" s="151"/>
      <c r="AHJ116" s="151"/>
      <c r="AHK116" s="151"/>
      <c r="AHL116" s="151"/>
      <c r="AHM116" s="151"/>
      <c r="AHN116" s="151"/>
      <c r="AHO116" s="151"/>
      <c r="AHP116" s="151"/>
      <c r="AHQ116" s="151"/>
      <c r="AHR116" s="151"/>
      <c r="AHS116" s="151"/>
      <c r="AHT116" s="151"/>
      <c r="AHU116" s="151"/>
      <c r="AHV116" s="151"/>
      <c r="AHW116" s="151"/>
      <c r="AHX116" s="151"/>
      <c r="AHY116" s="151"/>
      <c r="AHZ116" s="151"/>
      <c r="AIA116" s="151"/>
      <c r="AIB116" s="151"/>
      <c r="AIC116" s="151"/>
      <c r="AID116" s="151"/>
      <c r="AIE116" s="151"/>
      <c r="AIF116" s="151"/>
      <c r="AIG116" s="151"/>
      <c r="AIH116" s="151"/>
      <c r="AII116" s="151"/>
      <c r="AIJ116" s="151"/>
      <c r="AIK116" s="151"/>
      <c r="AIL116" s="151"/>
      <c r="AIM116" s="151"/>
      <c r="AIN116" s="151"/>
      <c r="AIO116" s="151"/>
      <c r="AIP116" s="151"/>
      <c r="AIQ116" s="151"/>
      <c r="AIR116" s="151"/>
      <c r="AIS116" s="151"/>
      <c r="AIT116" s="151"/>
      <c r="AIU116" s="151"/>
      <c r="AIV116" s="151"/>
      <c r="AIW116" s="151"/>
      <c r="AIX116" s="151"/>
      <c r="AIY116" s="151"/>
      <c r="AIZ116" s="151"/>
      <c r="AJA116" s="151"/>
      <c r="AJB116" s="151"/>
      <c r="AJC116" s="151"/>
      <c r="AJD116" s="151"/>
      <c r="AJE116" s="151"/>
      <c r="AJF116" s="151"/>
      <c r="AJG116" s="151"/>
      <c r="AJH116" s="151"/>
      <c r="AJI116" s="151"/>
      <c r="AJJ116" s="151"/>
      <c r="AJK116" s="151"/>
      <c r="AJL116" s="151"/>
      <c r="AJM116" s="151"/>
      <c r="AJN116" s="151"/>
      <c r="AJO116" s="151"/>
      <c r="AJP116" s="151"/>
      <c r="AJQ116" s="151"/>
      <c r="AJR116" s="151"/>
      <c r="AJS116" s="151"/>
      <c r="AJT116" s="151"/>
      <c r="AJU116" s="151"/>
      <c r="AJV116" s="151"/>
      <c r="AJW116" s="151"/>
      <c r="AJX116" s="151"/>
      <c r="AJY116" s="151"/>
      <c r="AJZ116" s="151"/>
      <c r="AKA116" s="151"/>
      <c r="AKB116" s="151"/>
      <c r="AKC116" s="151"/>
      <c r="AKD116" s="151"/>
      <c r="AKE116" s="151"/>
      <c r="AKF116" s="151"/>
      <c r="AKG116" s="151"/>
      <c r="AKH116" s="151"/>
      <c r="AKI116" s="151"/>
      <c r="AKJ116" s="151"/>
      <c r="AKK116" s="151"/>
      <c r="AKL116" s="151"/>
      <c r="AKM116" s="151"/>
      <c r="AKN116" s="151"/>
      <c r="AKO116" s="151"/>
      <c r="AKP116" s="151"/>
      <c r="AKQ116" s="151"/>
      <c r="AKR116" s="151"/>
      <c r="AKS116" s="151"/>
      <c r="AKT116" s="151"/>
      <c r="AKU116" s="151"/>
      <c r="AKV116" s="151"/>
      <c r="AKW116" s="151"/>
      <c r="AKX116" s="151"/>
      <c r="AKY116" s="151"/>
      <c r="AKZ116" s="151"/>
      <c r="ALA116" s="151"/>
      <c r="ALB116" s="151"/>
      <c r="ALC116" s="151"/>
      <c r="ALD116" s="151"/>
      <c r="ALE116" s="151"/>
      <c r="ALF116" s="151"/>
      <c r="ALG116" s="151"/>
      <c r="ALH116" s="151"/>
      <c r="ALI116" s="151"/>
      <c r="ALJ116" s="151"/>
      <c r="ALK116" s="151"/>
      <c r="ALL116" s="151"/>
      <c r="ALM116" s="151"/>
      <c r="ALN116" s="151"/>
      <c r="ALO116" s="151"/>
      <c r="ALP116" s="151"/>
      <c r="ALQ116" s="151"/>
      <c r="ALR116" s="151"/>
      <c r="ALS116" s="151"/>
      <c r="ALT116" s="151"/>
      <c r="ALU116" s="151"/>
      <c r="ALV116" s="151"/>
      <c r="ALW116" s="151"/>
      <c r="ALX116" s="151"/>
      <c r="ALY116" s="151"/>
      <c r="ALZ116" s="151"/>
      <c r="AMA116" s="151"/>
      <c r="AMB116" s="151"/>
      <c r="AMC116" s="151"/>
      <c r="AMD116" s="151"/>
      <c r="AME116" s="151"/>
      <c r="AMF116" s="151"/>
      <c r="AMG116" s="151"/>
      <c r="AMH116" s="151"/>
      <c r="AMI116" s="151"/>
      <c r="AMJ116" s="151"/>
    </row>
    <row r="117" spans="1:1024" s="152" customFormat="1" ht="38.25">
      <c r="A117" s="150" t="s">
        <v>691</v>
      </c>
      <c r="B117" s="184" t="s">
        <v>324</v>
      </c>
      <c r="C117" s="184" t="s">
        <v>14</v>
      </c>
      <c r="D117" s="261" t="s">
        <v>325</v>
      </c>
      <c r="E117" s="184" t="s">
        <v>210</v>
      </c>
      <c r="F117" s="162">
        <v>311.27999999999997</v>
      </c>
      <c r="G117" s="163"/>
      <c r="H117" s="57">
        <f t="shared" si="23"/>
        <v>0</v>
      </c>
      <c r="I117" s="247">
        <f t="shared" ref="I117" si="25">ROUND(H117*F117,2)</f>
        <v>0</v>
      </c>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c r="GE117" s="151"/>
      <c r="GF117" s="151"/>
      <c r="GG117" s="151"/>
      <c r="GH117" s="151"/>
      <c r="GI117" s="151"/>
      <c r="GJ117" s="151"/>
      <c r="GK117" s="151"/>
      <c r="GL117" s="151"/>
      <c r="GM117" s="151"/>
      <c r="GN117" s="151"/>
      <c r="GO117" s="151"/>
      <c r="GP117" s="151"/>
      <c r="GQ117" s="151"/>
      <c r="GR117" s="151"/>
      <c r="GS117" s="151"/>
      <c r="GT117" s="151"/>
      <c r="GU117" s="151"/>
      <c r="GV117" s="151"/>
      <c r="GW117" s="151"/>
      <c r="GX117" s="151"/>
      <c r="GY117" s="151"/>
      <c r="GZ117" s="151"/>
      <c r="HA117" s="151"/>
      <c r="HB117" s="151"/>
      <c r="HC117" s="151"/>
      <c r="HD117" s="151"/>
      <c r="HE117" s="151"/>
      <c r="HF117" s="151"/>
      <c r="HG117" s="151"/>
      <c r="HH117" s="151"/>
      <c r="HI117" s="151"/>
      <c r="HJ117" s="151"/>
      <c r="HK117" s="151"/>
      <c r="HL117" s="151"/>
      <c r="HM117" s="151"/>
      <c r="HN117" s="151"/>
      <c r="HO117" s="151"/>
      <c r="HP117" s="151"/>
      <c r="HQ117" s="151"/>
      <c r="HR117" s="151"/>
      <c r="HS117" s="151"/>
      <c r="HT117" s="151"/>
      <c r="HU117" s="151"/>
      <c r="HV117" s="151"/>
      <c r="HW117" s="151"/>
      <c r="HX117" s="151"/>
      <c r="HY117" s="151"/>
      <c r="HZ117" s="151"/>
      <c r="IA117" s="151"/>
      <c r="IB117" s="151"/>
      <c r="IC117" s="151"/>
      <c r="ID117" s="151"/>
      <c r="IE117" s="151"/>
      <c r="IF117" s="151"/>
      <c r="IG117" s="151"/>
      <c r="IH117" s="151"/>
      <c r="II117" s="151"/>
      <c r="IJ117" s="151"/>
      <c r="IK117" s="151"/>
      <c r="IL117" s="151"/>
      <c r="IM117" s="151"/>
      <c r="IN117" s="151"/>
      <c r="IO117" s="151"/>
      <c r="IP117" s="151"/>
      <c r="IQ117" s="151"/>
      <c r="IR117" s="151"/>
      <c r="IS117" s="151"/>
      <c r="IT117" s="151"/>
      <c r="IU117" s="151"/>
      <c r="IV117" s="151"/>
      <c r="IW117" s="151"/>
      <c r="IX117" s="151"/>
      <c r="IY117" s="151"/>
      <c r="IZ117" s="151"/>
      <c r="JA117" s="151"/>
      <c r="JB117" s="151"/>
      <c r="JC117" s="151"/>
      <c r="JD117" s="151"/>
      <c r="JE117" s="151"/>
      <c r="JF117" s="151"/>
      <c r="JG117" s="151"/>
      <c r="JH117" s="151"/>
      <c r="JI117" s="151"/>
      <c r="JJ117" s="151"/>
      <c r="JK117" s="151"/>
      <c r="JL117" s="151"/>
      <c r="JM117" s="151"/>
      <c r="JN117" s="151"/>
      <c r="JO117" s="151"/>
      <c r="JP117" s="151"/>
      <c r="JQ117" s="151"/>
      <c r="JR117" s="151"/>
      <c r="JS117" s="151"/>
      <c r="JT117" s="151"/>
      <c r="JU117" s="151"/>
      <c r="JV117" s="151"/>
      <c r="JW117" s="151"/>
      <c r="JX117" s="151"/>
      <c r="JY117" s="151"/>
      <c r="JZ117" s="151"/>
      <c r="KA117" s="151"/>
      <c r="KB117" s="151"/>
      <c r="KC117" s="151"/>
      <c r="KD117" s="151"/>
      <c r="KE117" s="151"/>
      <c r="KF117" s="151"/>
      <c r="KG117" s="151"/>
      <c r="KH117" s="151"/>
      <c r="KI117" s="151"/>
      <c r="KJ117" s="151"/>
      <c r="KK117" s="151"/>
      <c r="KL117" s="151"/>
      <c r="KM117" s="151"/>
      <c r="KN117" s="151"/>
      <c r="KO117" s="151"/>
      <c r="KP117" s="151"/>
      <c r="KQ117" s="151"/>
      <c r="KR117" s="151"/>
      <c r="KS117" s="151"/>
      <c r="KT117" s="151"/>
      <c r="KU117" s="151"/>
      <c r="KV117" s="151"/>
      <c r="KW117" s="151"/>
      <c r="KX117" s="151"/>
      <c r="KY117" s="151"/>
      <c r="KZ117" s="151"/>
      <c r="LA117" s="151"/>
      <c r="LB117" s="151"/>
      <c r="LC117" s="151"/>
      <c r="LD117" s="151"/>
      <c r="LE117" s="151"/>
      <c r="LF117" s="151"/>
      <c r="LG117" s="151"/>
      <c r="LH117" s="151"/>
      <c r="LI117" s="151"/>
      <c r="LJ117" s="151"/>
      <c r="LK117" s="151"/>
      <c r="LL117" s="151"/>
      <c r="LM117" s="151"/>
      <c r="LN117" s="151"/>
      <c r="LO117" s="151"/>
      <c r="LP117" s="151"/>
      <c r="LQ117" s="151"/>
      <c r="LR117" s="151"/>
      <c r="LS117" s="151"/>
      <c r="LT117" s="151"/>
      <c r="LU117" s="151"/>
      <c r="LV117" s="151"/>
      <c r="LW117" s="151"/>
      <c r="LX117" s="151"/>
      <c r="LY117" s="151"/>
      <c r="LZ117" s="151"/>
      <c r="MA117" s="151"/>
      <c r="MB117" s="151"/>
      <c r="MC117" s="151"/>
      <c r="MD117" s="151"/>
      <c r="ME117" s="151"/>
      <c r="MF117" s="151"/>
      <c r="MG117" s="151"/>
      <c r="MH117" s="151"/>
      <c r="MI117" s="151"/>
      <c r="MJ117" s="151"/>
      <c r="MK117" s="151"/>
      <c r="ML117" s="151"/>
      <c r="MM117" s="151"/>
      <c r="MN117" s="151"/>
      <c r="MO117" s="151"/>
      <c r="MP117" s="151"/>
      <c r="MQ117" s="151"/>
      <c r="MR117" s="151"/>
      <c r="MS117" s="151"/>
      <c r="MT117" s="151"/>
      <c r="MU117" s="151"/>
      <c r="MV117" s="151"/>
      <c r="MW117" s="151"/>
      <c r="MX117" s="151"/>
      <c r="MY117" s="151"/>
      <c r="MZ117" s="151"/>
      <c r="NA117" s="151"/>
      <c r="NB117" s="151"/>
      <c r="NC117" s="151"/>
      <c r="ND117" s="151"/>
      <c r="NE117" s="151"/>
      <c r="NF117" s="151"/>
      <c r="NG117" s="151"/>
      <c r="NH117" s="151"/>
      <c r="NI117" s="151"/>
      <c r="NJ117" s="151"/>
      <c r="NK117" s="151"/>
      <c r="NL117" s="151"/>
      <c r="NM117" s="151"/>
      <c r="NN117" s="151"/>
      <c r="NO117" s="151"/>
      <c r="NP117" s="151"/>
      <c r="NQ117" s="151"/>
      <c r="NR117" s="151"/>
      <c r="NS117" s="151"/>
      <c r="NT117" s="151"/>
      <c r="NU117" s="151"/>
      <c r="NV117" s="151"/>
      <c r="NW117" s="151"/>
      <c r="NX117" s="151"/>
      <c r="NY117" s="151"/>
      <c r="NZ117" s="151"/>
      <c r="OA117" s="151"/>
      <c r="OB117" s="151"/>
      <c r="OC117" s="151"/>
      <c r="OD117" s="151"/>
      <c r="OE117" s="151"/>
      <c r="OF117" s="151"/>
      <c r="OG117" s="151"/>
      <c r="OH117" s="151"/>
      <c r="OI117" s="151"/>
      <c r="OJ117" s="151"/>
      <c r="OK117" s="151"/>
      <c r="OL117" s="151"/>
      <c r="OM117" s="151"/>
      <c r="ON117" s="151"/>
      <c r="OO117" s="151"/>
      <c r="OP117" s="151"/>
      <c r="OQ117" s="151"/>
      <c r="OR117" s="151"/>
      <c r="OS117" s="151"/>
      <c r="OT117" s="151"/>
      <c r="OU117" s="151"/>
      <c r="OV117" s="151"/>
      <c r="OW117" s="151"/>
      <c r="OX117" s="151"/>
      <c r="OY117" s="151"/>
      <c r="OZ117" s="151"/>
      <c r="PA117" s="151"/>
      <c r="PB117" s="151"/>
      <c r="PC117" s="151"/>
      <c r="PD117" s="151"/>
      <c r="PE117" s="151"/>
      <c r="PF117" s="151"/>
      <c r="PG117" s="151"/>
      <c r="PH117" s="151"/>
      <c r="PI117" s="151"/>
      <c r="PJ117" s="151"/>
      <c r="PK117" s="151"/>
      <c r="PL117" s="151"/>
      <c r="PM117" s="151"/>
      <c r="PN117" s="151"/>
      <c r="PO117" s="151"/>
      <c r="PP117" s="151"/>
      <c r="PQ117" s="151"/>
      <c r="PR117" s="151"/>
      <c r="PS117" s="151"/>
      <c r="PT117" s="151"/>
      <c r="PU117" s="151"/>
      <c r="PV117" s="151"/>
      <c r="PW117" s="151"/>
      <c r="PX117" s="151"/>
      <c r="PY117" s="151"/>
      <c r="PZ117" s="151"/>
      <c r="QA117" s="151"/>
      <c r="QB117" s="151"/>
      <c r="QC117" s="151"/>
      <c r="QD117" s="151"/>
      <c r="QE117" s="151"/>
      <c r="QF117" s="151"/>
      <c r="QG117" s="151"/>
      <c r="QH117" s="151"/>
      <c r="QI117" s="151"/>
      <c r="QJ117" s="151"/>
      <c r="QK117" s="151"/>
      <c r="QL117" s="151"/>
      <c r="QM117" s="151"/>
      <c r="QN117" s="151"/>
      <c r="QO117" s="151"/>
      <c r="QP117" s="151"/>
      <c r="QQ117" s="151"/>
      <c r="QR117" s="151"/>
      <c r="QS117" s="151"/>
      <c r="QT117" s="151"/>
      <c r="QU117" s="151"/>
      <c r="QV117" s="151"/>
      <c r="QW117" s="151"/>
      <c r="QX117" s="151"/>
      <c r="QY117" s="151"/>
      <c r="QZ117" s="151"/>
      <c r="RA117" s="151"/>
      <c r="RB117" s="151"/>
      <c r="RC117" s="151"/>
      <c r="RD117" s="151"/>
      <c r="RE117" s="151"/>
      <c r="RF117" s="151"/>
      <c r="RG117" s="151"/>
      <c r="RH117" s="151"/>
      <c r="RI117" s="151"/>
      <c r="RJ117" s="151"/>
      <c r="RK117" s="151"/>
      <c r="RL117" s="151"/>
      <c r="RM117" s="151"/>
      <c r="RN117" s="151"/>
      <c r="RO117" s="151"/>
      <c r="RP117" s="151"/>
      <c r="RQ117" s="151"/>
      <c r="RR117" s="151"/>
      <c r="RS117" s="151"/>
      <c r="RT117" s="151"/>
      <c r="RU117" s="151"/>
      <c r="RV117" s="151"/>
      <c r="RW117" s="151"/>
      <c r="RX117" s="151"/>
      <c r="RY117" s="151"/>
      <c r="RZ117" s="151"/>
      <c r="SA117" s="151"/>
      <c r="SB117" s="151"/>
      <c r="SC117" s="151"/>
      <c r="SD117" s="151"/>
      <c r="SE117" s="151"/>
      <c r="SF117" s="151"/>
      <c r="SG117" s="151"/>
      <c r="SH117" s="151"/>
      <c r="SI117" s="151"/>
      <c r="SJ117" s="151"/>
      <c r="SK117" s="151"/>
      <c r="SL117" s="151"/>
      <c r="SM117" s="151"/>
      <c r="SN117" s="151"/>
      <c r="SO117" s="151"/>
      <c r="SP117" s="151"/>
      <c r="SQ117" s="151"/>
      <c r="SR117" s="151"/>
      <c r="SS117" s="151"/>
      <c r="ST117" s="151"/>
      <c r="SU117" s="151"/>
      <c r="SV117" s="151"/>
      <c r="SW117" s="151"/>
      <c r="SX117" s="151"/>
      <c r="SY117" s="151"/>
      <c r="SZ117" s="151"/>
      <c r="TA117" s="151"/>
      <c r="TB117" s="151"/>
      <c r="TC117" s="151"/>
      <c r="TD117" s="151"/>
      <c r="TE117" s="151"/>
      <c r="TF117" s="151"/>
      <c r="TG117" s="151"/>
      <c r="TH117" s="151"/>
      <c r="TI117" s="151"/>
      <c r="TJ117" s="151"/>
      <c r="TK117" s="151"/>
      <c r="TL117" s="151"/>
      <c r="TM117" s="151"/>
      <c r="TN117" s="151"/>
      <c r="TO117" s="151"/>
      <c r="TP117" s="151"/>
      <c r="TQ117" s="151"/>
      <c r="TR117" s="151"/>
      <c r="TS117" s="151"/>
      <c r="TT117" s="151"/>
      <c r="TU117" s="151"/>
      <c r="TV117" s="151"/>
      <c r="TW117" s="151"/>
      <c r="TX117" s="151"/>
      <c r="TY117" s="151"/>
      <c r="TZ117" s="151"/>
      <c r="UA117" s="151"/>
      <c r="UB117" s="151"/>
      <c r="UC117" s="151"/>
      <c r="UD117" s="151"/>
      <c r="UE117" s="151"/>
      <c r="UF117" s="151"/>
      <c r="UG117" s="151"/>
      <c r="UH117" s="151"/>
      <c r="UI117" s="151"/>
      <c r="UJ117" s="151"/>
      <c r="UK117" s="151"/>
      <c r="UL117" s="151"/>
      <c r="UM117" s="151"/>
      <c r="UN117" s="151"/>
      <c r="UO117" s="151"/>
      <c r="UP117" s="151"/>
      <c r="UQ117" s="151"/>
      <c r="UR117" s="151"/>
      <c r="US117" s="151"/>
      <c r="UT117" s="151"/>
      <c r="UU117" s="151"/>
      <c r="UV117" s="151"/>
      <c r="UW117" s="151"/>
      <c r="UX117" s="151"/>
      <c r="UY117" s="151"/>
      <c r="UZ117" s="151"/>
      <c r="VA117" s="151"/>
      <c r="VB117" s="151"/>
      <c r="VC117" s="151"/>
      <c r="VD117" s="151"/>
      <c r="VE117" s="151"/>
      <c r="VF117" s="151"/>
      <c r="VG117" s="151"/>
      <c r="VH117" s="151"/>
      <c r="VI117" s="151"/>
      <c r="VJ117" s="151"/>
      <c r="VK117" s="151"/>
      <c r="VL117" s="151"/>
      <c r="VM117" s="151"/>
      <c r="VN117" s="151"/>
      <c r="VO117" s="151"/>
      <c r="VP117" s="151"/>
      <c r="VQ117" s="151"/>
      <c r="VR117" s="151"/>
      <c r="VS117" s="151"/>
      <c r="VT117" s="151"/>
      <c r="VU117" s="151"/>
      <c r="VV117" s="151"/>
      <c r="VW117" s="151"/>
      <c r="VX117" s="151"/>
      <c r="VY117" s="151"/>
      <c r="VZ117" s="151"/>
      <c r="WA117" s="151"/>
      <c r="WB117" s="151"/>
      <c r="WC117" s="151"/>
      <c r="WD117" s="151"/>
      <c r="WE117" s="151"/>
      <c r="WF117" s="151"/>
      <c r="WG117" s="151"/>
      <c r="WH117" s="151"/>
      <c r="WI117" s="151"/>
      <c r="WJ117" s="151"/>
      <c r="WK117" s="151"/>
      <c r="WL117" s="151"/>
      <c r="WM117" s="151"/>
      <c r="WN117" s="151"/>
      <c r="WO117" s="151"/>
      <c r="WP117" s="151"/>
      <c r="WQ117" s="151"/>
      <c r="WR117" s="151"/>
      <c r="WS117" s="151"/>
      <c r="WT117" s="151"/>
      <c r="WU117" s="151"/>
      <c r="WV117" s="151"/>
      <c r="WW117" s="151"/>
      <c r="WX117" s="151"/>
      <c r="WY117" s="151"/>
      <c r="WZ117" s="151"/>
      <c r="XA117" s="151"/>
      <c r="XB117" s="151"/>
      <c r="XC117" s="151"/>
      <c r="XD117" s="151"/>
      <c r="XE117" s="151"/>
      <c r="XF117" s="151"/>
      <c r="XG117" s="151"/>
      <c r="XH117" s="151"/>
      <c r="XI117" s="151"/>
      <c r="XJ117" s="151"/>
      <c r="XK117" s="151"/>
      <c r="XL117" s="151"/>
      <c r="XM117" s="151"/>
      <c r="XN117" s="151"/>
      <c r="XO117" s="151"/>
      <c r="XP117" s="151"/>
      <c r="XQ117" s="151"/>
      <c r="XR117" s="151"/>
      <c r="XS117" s="151"/>
      <c r="XT117" s="151"/>
      <c r="XU117" s="151"/>
      <c r="XV117" s="151"/>
      <c r="XW117" s="151"/>
      <c r="XX117" s="151"/>
      <c r="XY117" s="151"/>
      <c r="XZ117" s="151"/>
      <c r="YA117" s="151"/>
      <c r="YB117" s="151"/>
      <c r="YC117" s="151"/>
      <c r="YD117" s="151"/>
      <c r="YE117" s="151"/>
      <c r="YF117" s="151"/>
      <c r="YG117" s="151"/>
      <c r="YH117" s="151"/>
      <c r="YI117" s="151"/>
      <c r="YJ117" s="151"/>
      <c r="YK117" s="151"/>
      <c r="YL117" s="151"/>
      <c r="YM117" s="151"/>
      <c r="YN117" s="151"/>
      <c r="YO117" s="151"/>
      <c r="YP117" s="151"/>
      <c r="YQ117" s="151"/>
      <c r="YR117" s="151"/>
      <c r="YS117" s="151"/>
      <c r="YT117" s="151"/>
      <c r="YU117" s="151"/>
      <c r="YV117" s="151"/>
      <c r="YW117" s="151"/>
      <c r="YX117" s="151"/>
      <c r="YY117" s="151"/>
      <c r="YZ117" s="151"/>
      <c r="ZA117" s="151"/>
      <c r="ZB117" s="151"/>
      <c r="ZC117" s="151"/>
      <c r="ZD117" s="151"/>
      <c r="ZE117" s="151"/>
      <c r="ZF117" s="151"/>
      <c r="ZG117" s="151"/>
      <c r="ZH117" s="151"/>
      <c r="ZI117" s="151"/>
      <c r="ZJ117" s="151"/>
      <c r="ZK117" s="151"/>
      <c r="ZL117" s="151"/>
      <c r="ZM117" s="151"/>
      <c r="ZN117" s="151"/>
      <c r="ZO117" s="151"/>
      <c r="ZP117" s="151"/>
      <c r="ZQ117" s="151"/>
      <c r="ZR117" s="151"/>
      <c r="ZS117" s="151"/>
      <c r="ZT117" s="151"/>
      <c r="ZU117" s="151"/>
      <c r="ZV117" s="151"/>
      <c r="ZW117" s="151"/>
      <c r="ZX117" s="151"/>
      <c r="ZY117" s="151"/>
      <c r="ZZ117" s="151"/>
      <c r="AAA117" s="151"/>
      <c r="AAB117" s="151"/>
      <c r="AAC117" s="151"/>
      <c r="AAD117" s="151"/>
      <c r="AAE117" s="151"/>
      <c r="AAF117" s="151"/>
      <c r="AAG117" s="151"/>
      <c r="AAH117" s="151"/>
      <c r="AAI117" s="151"/>
      <c r="AAJ117" s="151"/>
      <c r="AAK117" s="151"/>
      <c r="AAL117" s="151"/>
      <c r="AAM117" s="151"/>
      <c r="AAN117" s="151"/>
      <c r="AAO117" s="151"/>
      <c r="AAP117" s="151"/>
      <c r="AAQ117" s="151"/>
      <c r="AAR117" s="151"/>
      <c r="AAS117" s="151"/>
      <c r="AAT117" s="151"/>
      <c r="AAU117" s="151"/>
      <c r="AAV117" s="151"/>
      <c r="AAW117" s="151"/>
      <c r="AAX117" s="151"/>
      <c r="AAY117" s="151"/>
      <c r="AAZ117" s="151"/>
      <c r="ABA117" s="151"/>
      <c r="ABB117" s="151"/>
      <c r="ABC117" s="151"/>
      <c r="ABD117" s="151"/>
      <c r="ABE117" s="151"/>
      <c r="ABF117" s="151"/>
      <c r="ABG117" s="151"/>
      <c r="ABH117" s="151"/>
      <c r="ABI117" s="151"/>
      <c r="ABJ117" s="151"/>
      <c r="ABK117" s="151"/>
      <c r="ABL117" s="151"/>
      <c r="ABM117" s="151"/>
      <c r="ABN117" s="151"/>
      <c r="ABO117" s="151"/>
      <c r="ABP117" s="151"/>
      <c r="ABQ117" s="151"/>
      <c r="ABR117" s="151"/>
      <c r="ABS117" s="151"/>
      <c r="ABT117" s="151"/>
      <c r="ABU117" s="151"/>
      <c r="ABV117" s="151"/>
      <c r="ABW117" s="151"/>
      <c r="ABX117" s="151"/>
      <c r="ABY117" s="151"/>
      <c r="ABZ117" s="151"/>
      <c r="ACA117" s="151"/>
      <c r="ACB117" s="151"/>
      <c r="ACC117" s="151"/>
      <c r="ACD117" s="151"/>
      <c r="ACE117" s="151"/>
      <c r="ACF117" s="151"/>
      <c r="ACG117" s="151"/>
      <c r="ACH117" s="151"/>
      <c r="ACI117" s="151"/>
      <c r="ACJ117" s="151"/>
      <c r="ACK117" s="151"/>
      <c r="ACL117" s="151"/>
      <c r="ACM117" s="151"/>
      <c r="ACN117" s="151"/>
      <c r="ACO117" s="151"/>
      <c r="ACP117" s="151"/>
      <c r="ACQ117" s="151"/>
      <c r="ACR117" s="151"/>
      <c r="ACS117" s="151"/>
      <c r="ACT117" s="151"/>
      <c r="ACU117" s="151"/>
      <c r="ACV117" s="151"/>
      <c r="ACW117" s="151"/>
      <c r="ACX117" s="151"/>
      <c r="ACY117" s="151"/>
      <c r="ACZ117" s="151"/>
      <c r="ADA117" s="151"/>
      <c r="ADB117" s="151"/>
      <c r="ADC117" s="151"/>
      <c r="ADD117" s="151"/>
      <c r="ADE117" s="151"/>
      <c r="ADF117" s="151"/>
      <c r="ADG117" s="151"/>
      <c r="ADH117" s="151"/>
      <c r="ADI117" s="151"/>
      <c r="ADJ117" s="151"/>
      <c r="ADK117" s="151"/>
      <c r="ADL117" s="151"/>
      <c r="ADM117" s="151"/>
      <c r="ADN117" s="151"/>
      <c r="ADO117" s="151"/>
      <c r="ADP117" s="151"/>
      <c r="ADQ117" s="151"/>
      <c r="ADR117" s="151"/>
      <c r="ADS117" s="151"/>
      <c r="ADT117" s="151"/>
      <c r="ADU117" s="151"/>
      <c r="ADV117" s="151"/>
      <c r="ADW117" s="151"/>
      <c r="ADX117" s="151"/>
      <c r="ADY117" s="151"/>
      <c r="ADZ117" s="151"/>
      <c r="AEA117" s="151"/>
      <c r="AEB117" s="151"/>
      <c r="AEC117" s="151"/>
      <c r="AED117" s="151"/>
      <c r="AEE117" s="151"/>
      <c r="AEF117" s="151"/>
      <c r="AEG117" s="151"/>
      <c r="AEH117" s="151"/>
      <c r="AEI117" s="151"/>
      <c r="AEJ117" s="151"/>
      <c r="AEK117" s="151"/>
      <c r="AEL117" s="151"/>
      <c r="AEM117" s="151"/>
      <c r="AEN117" s="151"/>
      <c r="AEO117" s="151"/>
      <c r="AEP117" s="151"/>
      <c r="AEQ117" s="151"/>
      <c r="AER117" s="151"/>
      <c r="AES117" s="151"/>
      <c r="AET117" s="151"/>
      <c r="AEU117" s="151"/>
      <c r="AEV117" s="151"/>
      <c r="AEW117" s="151"/>
      <c r="AEX117" s="151"/>
      <c r="AEY117" s="151"/>
      <c r="AEZ117" s="151"/>
      <c r="AFA117" s="151"/>
      <c r="AFB117" s="151"/>
      <c r="AFC117" s="151"/>
      <c r="AFD117" s="151"/>
      <c r="AFE117" s="151"/>
      <c r="AFF117" s="151"/>
      <c r="AFG117" s="151"/>
      <c r="AFH117" s="151"/>
      <c r="AFI117" s="151"/>
      <c r="AFJ117" s="151"/>
      <c r="AFK117" s="151"/>
      <c r="AFL117" s="151"/>
      <c r="AFM117" s="151"/>
      <c r="AFN117" s="151"/>
      <c r="AFO117" s="151"/>
      <c r="AFP117" s="151"/>
      <c r="AFQ117" s="151"/>
      <c r="AFR117" s="151"/>
      <c r="AFS117" s="151"/>
      <c r="AFT117" s="151"/>
      <c r="AFU117" s="151"/>
      <c r="AFV117" s="151"/>
      <c r="AFW117" s="151"/>
      <c r="AFX117" s="151"/>
      <c r="AFY117" s="151"/>
      <c r="AFZ117" s="151"/>
      <c r="AGA117" s="151"/>
      <c r="AGB117" s="151"/>
      <c r="AGC117" s="151"/>
      <c r="AGD117" s="151"/>
      <c r="AGE117" s="151"/>
      <c r="AGF117" s="151"/>
      <c r="AGG117" s="151"/>
      <c r="AGH117" s="151"/>
      <c r="AGI117" s="151"/>
      <c r="AGJ117" s="151"/>
      <c r="AGK117" s="151"/>
      <c r="AGL117" s="151"/>
      <c r="AGM117" s="151"/>
      <c r="AGN117" s="151"/>
      <c r="AGO117" s="151"/>
      <c r="AGP117" s="151"/>
      <c r="AGQ117" s="151"/>
      <c r="AGR117" s="151"/>
      <c r="AGS117" s="151"/>
      <c r="AGT117" s="151"/>
      <c r="AGU117" s="151"/>
      <c r="AGV117" s="151"/>
      <c r="AGW117" s="151"/>
      <c r="AGX117" s="151"/>
      <c r="AGY117" s="151"/>
      <c r="AGZ117" s="151"/>
      <c r="AHA117" s="151"/>
      <c r="AHB117" s="151"/>
      <c r="AHC117" s="151"/>
      <c r="AHD117" s="151"/>
      <c r="AHE117" s="151"/>
      <c r="AHF117" s="151"/>
      <c r="AHG117" s="151"/>
      <c r="AHH117" s="151"/>
      <c r="AHI117" s="151"/>
      <c r="AHJ117" s="151"/>
      <c r="AHK117" s="151"/>
      <c r="AHL117" s="151"/>
      <c r="AHM117" s="151"/>
      <c r="AHN117" s="151"/>
      <c r="AHO117" s="151"/>
      <c r="AHP117" s="151"/>
      <c r="AHQ117" s="151"/>
      <c r="AHR117" s="151"/>
      <c r="AHS117" s="151"/>
      <c r="AHT117" s="151"/>
      <c r="AHU117" s="151"/>
      <c r="AHV117" s="151"/>
      <c r="AHW117" s="151"/>
      <c r="AHX117" s="151"/>
      <c r="AHY117" s="151"/>
      <c r="AHZ117" s="151"/>
      <c r="AIA117" s="151"/>
      <c r="AIB117" s="151"/>
      <c r="AIC117" s="151"/>
      <c r="AID117" s="151"/>
      <c r="AIE117" s="151"/>
      <c r="AIF117" s="151"/>
      <c r="AIG117" s="151"/>
      <c r="AIH117" s="151"/>
      <c r="AII117" s="151"/>
      <c r="AIJ117" s="151"/>
      <c r="AIK117" s="151"/>
      <c r="AIL117" s="151"/>
      <c r="AIM117" s="151"/>
      <c r="AIN117" s="151"/>
      <c r="AIO117" s="151"/>
      <c r="AIP117" s="151"/>
      <c r="AIQ117" s="151"/>
      <c r="AIR117" s="151"/>
      <c r="AIS117" s="151"/>
      <c r="AIT117" s="151"/>
      <c r="AIU117" s="151"/>
      <c r="AIV117" s="151"/>
      <c r="AIW117" s="151"/>
      <c r="AIX117" s="151"/>
      <c r="AIY117" s="151"/>
      <c r="AIZ117" s="151"/>
      <c r="AJA117" s="151"/>
      <c r="AJB117" s="151"/>
      <c r="AJC117" s="151"/>
      <c r="AJD117" s="151"/>
      <c r="AJE117" s="151"/>
      <c r="AJF117" s="151"/>
      <c r="AJG117" s="151"/>
      <c r="AJH117" s="151"/>
      <c r="AJI117" s="151"/>
      <c r="AJJ117" s="151"/>
      <c r="AJK117" s="151"/>
      <c r="AJL117" s="151"/>
      <c r="AJM117" s="151"/>
      <c r="AJN117" s="151"/>
      <c r="AJO117" s="151"/>
      <c r="AJP117" s="151"/>
      <c r="AJQ117" s="151"/>
      <c r="AJR117" s="151"/>
      <c r="AJS117" s="151"/>
      <c r="AJT117" s="151"/>
      <c r="AJU117" s="151"/>
      <c r="AJV117" s="151"/>
      <c r="AJW117" s="151"/>
      <c r="AJX117" s="151"/>
      <c r="AJY117" s="151"/>
      <c r="AJZ117" s="151"/>
      <c r="AKA117" s="151"/>
      <c r="AKB117" s="151"/>
      <c r="AKC117" s="151"/>
      <c r="AKD117" s="151"/>
      <c r="AKE117" s="151"/>
      <c r="AKF117" s="151"/>
      <c r="AKG117" s="151"/>
      <c r="AKH117" s="151"/>
      <c r="AKI117" s="151"/>
      <c r="AKJ117" s="151"/>
      <c r="AKK117" s="151"/>
      <c r="AKL117" s="151"/>
      <c r="AKM117" s="151"/>
      <c r="AKN117" s="151"/>
      <c r="AKO117" s="151"/>
      <c r="AKP117" s="151"/>
      <c r="AKQ117" s="151"/>
      <c r="AKR117" s="151"/>
      <c r="AKS117" s="151"/>
      <c r="AKT117" s="151"/>
      <c r="AKU117" s="151"/>
      <c r="AKV117" s="151"/>
      <c r="AKW117" s="151"/>
      <c r="AKX117" s="151"/>
      <c r="AKY117" s="151"/>
      <c r="AKZ117" s="151"/>
      <c r="ALA117" s="151"/>
      <c r="ALB117" s="151"/>
      <c r="ALC117" s="151"/>
      <c r="ALD117" s="151"/>
      <c r="ALE117" s="151"/>
      <c r="ALF117" s="151"/>
      <c r="ALG117" s="151"/>
      <c r="ALH117" s="151"/>
      <c r="ALI117" s="151"/>
      <c r="ALJ117" s="151"/>
      <c r="ALK117" s="151"/>
      <c r="ALL117" s="151"/>
      <c r="ALM117" s="151"/>
      <c r="ALN117" s="151"/>
      <c r="ALO117" s="151"/>
      <c r="ALP117" s="151"/>
      <c r="ALQ117" s="151"/>
      <c r="ALR117" s="151"/>
      <c r="ALS117" s="151"/>
      <c r="ALT117" s="151"/>
      <c r="ALU117" s="151"/>
      <c r="ALV117" s="151"/>
      <c r="ALW117" s="151"/>
      <c r="ALX117" s="151"/>
      <c r="ALY117" s="151"/>
      <c r="ALZ117" s="151"/>
      <c r="AMA117" s="151"/>
      <c r="AMB117" s="151"/>
      <c r="AMC117" s="151"/>
      <c r="AMD117" s="151"/>
      <c r="AME117" s="151"/>
      <c r="AMF117" s="151"/>
      <c r="AMG117" s="151"/>
      <c r="AMH117" s="151"/>
      <c r="AMI117" s="151"/>
      <c r="AMJ117" s="151"/>
    </row>
    <row r="118" spans="1:1024" s="51" customFormat="1" ht="38.25" outlineLevel="1">
      <c r="A118" s="150" t="s">
        <v>381</v>
      </c>
      <c r="B118" s="184" t="s">
        <v>78</v>
      </c>
      <c r="C118" s="184" t="s">
        <v>14</v>
      </c>
      <c r="D118" s="252" t="s">
        <v>211</v>
      </c>
      <c r="E118" s="184" t="s">
        <v>210</v>
      </c>
      <c r="F118" s="162">
        <v>695.89</v>
      </c>
      <c r="G118" s="163"/>
      <c r="H118" s="57">
        <f t="shared" si="23"/>
        <v>0</v>
      </c>
      <c r="I118" s="247">
        <f t="shared" si="24"/>
        <v>0</v>
      </c>
    </row>
    <row r="119" spans="1:1024" s="51" customFormat="1" ht="25.5" outlineLevel="1">
      <c r="A119" s="150" t="s">
        <v>692</v>
      </c>
      <c r="B119" s="184" t="s">
        <v>80</v>
      </c>
      <c r="C119" s="184" t="s">
        <v>14</v>
      </c>
      <c r="D119" s="252" t="s">
        <v>213</v>
      </c>
      <c r="E119" s="184" t="s">
        <v>210</v>
      </c>
      <c r="F119" s="162">
        <v>695.89</v>
      </c>
      <c r="G119" s="163"/>
      <c r="H119" s="57">
        <f t="shared" si="23"/>
        <v>0</v>
      </c>
      <c r="I119" s="247">
        <f t="shared" si="24"/>
        <v>0</v>
      </c>
    </row>
    <row r="120" spans="1:1024" s="51" customFormat="1" ht="25.5" outlineLevel="1">
      <c r="A120" s="150" t="s">
        <v>382</v>
      </c>
      <c r="B120" s="184">
        <v>88486</v>
      </c>
      <c r="C120" s="184" t="s">
        <v>16</v>
      </c>
      <c r="D120" s="160" t="s">
        <v>214</v>
      </c>
      <c r="E120" s="184" t="s">
        <v>210</v>
      </c>
      <c r="F120" s="162">
        <v>695.89</v>
      </c>
      <c r="G120" s="163"/>
      <c r="H120" s="57">
        <f t="shared" si="23"/>
        <v>0</v>
      </c>
      <c r="I120" s="247">
        <f t="shared" si="24"/>
        <v>0</v>
      </c>
    </row>
    <row r="121" spans="1:1024" s="51" customFormat="1" ht="25.5" outlineLevel="1">
      <c r="A121" s="150" t="s">
        <v>693</v>
      </c>
      <c r="B121" s="184" t="s">
        <v>78</v>
      </c>
      <c r="C121" s="184" t="s">
        <v>14</v>
      </c>
      <c r="D121" s="160" t="s">
        <v>615</v>
      </c>
      <c r="E121" s="184" t="s">
        <v>210</v>
      </c>
      <c r="F121" s="162">
        <v>877.41</v>
      </c>
      <c r="G121" s="163"/>
      <c r="H121" s="57">
        <f t="shared" si="23"/>
        <v>0</v>
      </c>
      <c r="I121" s="247">
        <f t="shared" si="24"/>
        <v>0</v>
      </c>
    </row>
    <row r="122" spans="1:1024" s="51" customFormat="1" ht="25.5" outlineLevel="1">
      <c r="A122" s="150" t="s">
        <v>383</v>
      </c>
      <c r="B122" s="184" t="s">
        <v>79</v>
      </c>
      <c r="C122" s="184" t="s">
        <v>14</v>
      </c>
      <c r="D122" s="252" t="s">
        <v>212</v>
      </c>
      <c r="E122" s="184" t="s">
        <v>210</v>
      </c>
      <c r="F122" s="162">
        <v>877.41</v>
      </c>
      <c r="G122" s="163"/>
      <c r="H122" s="57">
        <f t="shared" si="23"/>
        <v>0</v>
      </c>
      <c r="I122" s="247">
        <f>ROUND(H122*F122,2)</f>
        <v>0</v>
      </c>
    </row>
    <row r="123" spans="1:1024" s="51" customFormat="1" ht="38.25" outlineLevel="1">
      <c r="A123" s="150" t="s">
        <v>384</v>
      </c>
      <c r="B123" s="184">
        <v>88489</v>
      </c>
      <c r="C123" s="184" t="s">
        <v>16</v>
      </c>
      <c r="D123" s="160" t="s">
        <v>616</v>
      </c>
      <c r="E123" s="184" t="s">
        <v>210</v>
      </c>
      <c r="F123" s="162">
        <v>1546.1</v>
      </c>
      <c r="G123" s="163"/>
      <c r="H123" s="57">
        <f t="shared" si="23"/>
        <v>0</v>
      </c>
      <c r="I123" s="247">
        <f>ROUND(H123*F123,2)</f>
        <v>0</v>
      </c>
    </row>
    <row r="124" spans="1:1024" s="51" customFormat="1" ht="33.75" customHeight="1" outlineLevel="1">
      <c r="A124" s="150" t="s">
        <v>385</v>
      </c>
      <c r="B124" s="184" t="s">
        <v>618</v>
      </c>
      <c r="C124" s="184" t="s">
        <v>14</v>
      </c>
      <c r="D124" s="262" t="s">
        <v>619</v>
      </c>
      <c r="E124" s="184" t="s">
        <v>210</v>
      </c>
      <c r="F124" s="162">
        <v>260.13</v>
      </c>
      <c r="G124" s="163"/>
      <c r="H124" s="57">
        <f t="shared" si="23"/>
        <v>0</v>
      </c>
      <c r="I124" s="247">
        <f>ROUND(H124*F124,2)</f>
        <v>0</v>
      </c>
    </row>
    <row r="125" spans="1:1024" s="51" customFormat="1" ht="38.25" outlineLevel="1">
      <c r="A125" s="150" t="s">
        <v>386</v>
      </c>
      <c r="B125" s="184" t="s">
        <v>321</v>
      </c>
      <c r="C125" s="184" t="s">
        <v>14</v>
      </c>
      <c r="D125" s="261" t="s">
        <v>647</v>
      </c>
      <c r="E125" s="184" t="s">
        <v>210</v>
      </c>
      <c r="F125" s="162">
        <v>69.72</v>
      </c>
      <c r="G125" s="163"/>
      <c r="H125" s="57">
        <f t="shared" si="23"/>
        <v>0</v>
      </c>
      <c r="I125" s="247">
        <f>ROUND(H125*F125,2)</f>
        <v>0</v>
      </c>
    </row>
    <row r="126" spans="1:1024" s="51" customFormat="1" ht="25.5" outlineLevel="1">
      <c r="A126" s="150" t="s">
        <v>617</v>
      </c>
      <c r="B126" s="184" t="s">
        <v>81</v>
      </c>
      <c r="C126" s="184" t="s">
        <v>16</v>
      </c>
      <c r="D126" s="160" t="s">
        <v>215</v>
      </c>
      <c r="E126" s="184" t="s">
        <v>210</v>
      </c>
      <c r="F126" s="162">
        <v>69.72</v>
      </c>
      <c r="G126" s="163"/>
      <c r="H126" s="57">
        <f t="shared" si="23"/>
        <v>0</v>
      </c>
      <c r="I126" s="247">
        <f t="shared" si="24"/>
        <v>0</v>
      </c>
    </row>
    <row r="127" spans="1:1024" ht="15.75" customHeight="1" outlineLevel="1">
      <c r="A127" s="307" t="s">
        <v>387</v>
      </c>
      <c r="B127" s="308"/>
      <c r="C127" s="308"/>
      <c r="D127" s="308"/>
      <c r="E127" s="308"/>
      <c r="F127" s="308"/>
      <c r="G127" s="309"/>
      <c r="H127" s="204"/>
      <c r="I127" s="16">
        <f>SUM(I116:I126)</f>
        <v>0</v>
      </c>
    </row>
    <row r="128" spans="1:1024">
      <c r="A128" s="10">
        <v>11</v>
      </c>
      <c r="B128" s="10"/>
      <c r="C128" s="10"/>
      <c r="D128" s="128" t="s">
        <v>82</v>
      </c>
      <c r="E128" s="11"/>
      <c r="F128" s="13"/>
      <c r="G128" s="92"/>
      <c r="H128" s="202"/>
      <c r="I128" s="14">
        <f>I136</f>
        <v>0</v>
      </c>
    </row>
    <row r="129" spans="1:1024" ht="25.5" outlineLevel="1">
      <c r="A129" s="54" t="s">
        <v>145</v>
      </c>
      <c r="B129" s="183" t="s">
        <v>332</v>
      </c>
      <c r="C129" s="153" t="s">
        <v>14</v>
      </c>
      <c r="D129" s="181" t="s">
        <v>333</v>
      </c>
      <c r="E129" s="54" t="s">
        <v>88</v>
      </c>
      <c r="F129" s="56">
        <v>60</v>
      </c>
      <c r="G129" s="56"/>
      <c r="H129" s="57">
        <f t="shared" ref="H129:H135" si="26">(G129*0.2223)+G129</f>
        <v>0</v>
      </c>
      <c r="I129" s="58">
        <f>ROUND(H129*F129,2)</f>
        <v>0</v>
      </c>
    </row>
    <row r="130" spans="1:1024" s="51" customFormat="1" ht="25.5" outlineLevel="1">
      <c r="A130" s="54" t="s">
        <v>146</v>
      </c>
      <c r="B130" s="183" t="s">
        <v>271</v>
      </c>
      <c r="C130" s="54" t="s">
        <v>14</v>
      </c>
      <c r="D130" s="68" t="s">
        <v>272</v>
      </c>
      <c r="E130" s="54" t="s">
        <v>273</v>
      </c>
      <c r="F130" s="56">
        <v>14</v>
      </c>
      <c r="G130" s="56"/>
      <c r="H130" s="57">
        <f t="shared" si="26"/>
        <v>0</v>
      </c>
      <c r="I130" s="58">
        <f>ROUND(H130*F130,2)</f>
        <v>0</v>
      </c>
    </row>
    <row r="131" spans="1:1024" s="51" customFormat="1" ht="24.75" customHeight="1" outlineLevel="1">
      <c r="A131" s="54" t="s">
        <v>147</v>
      </c>
      <c r="B131" s="183" t="s">
        <v>278</v>
      </c>
      <c r="C131" s="54" t="s">
        <v>14</v>
      </c>
      <c r="D131" s="68" t="s">
        <v>279</v>
      </c>
      <c r="E131" s="54" t="s">
        <v>88</v>
      </c>
      <c r="F131" s="56">
        <v>45</v>
      </c>
      <c r="G131" s="56"/>
      <c r="H131" s="57">
        <f t="shared" si="26"/>
        <v>0</v>
      </c>
      <c r="I131" s="58">
        <f>ROUND(H131*F131,2)</f>
        <v>0</v>
      </c>
    </row>
    <row r="132" spans="1:1024" s="51" customFormat="1" ht="28.5" customHeight="1" outlineLevel="1">
      <c r="A132" s="54" t="s">
        <v>148</v>
      </c>
      <c r="B132" s="183" t="s">
        <v>84</v>
      </c>
      <c r="C132" s="54" t="s">
        <v>14</v>
      </c>
      <c r="D132" s="68" t="s">
        <v>280</v>
      </c>
      <c r="E132" s="54" t="s">
        <v>88</v>
      </c>
      <c r="F132" s="56">
        <v>24</v>
      </c>
      <c r="G132" s="56"/>
      <c r="H132" s="57">
        <f t="shared" si="26"/>
        <v>0</v>
      </c>
      <c r="I132" s="58">
        <f>ROUND(H132*F132,2)</f>
        <v>0</v>
      </c>
    </row>
    <row r="133" spans="1:1024" s="263" customFormat="1" ht="12.75" outlineLevel="1">
      <c r="A133" s="161" t="s">
        <v>149</v>
      </c>
      <c r="B133" s="253" t="s">
        <v>251</v>
      </c>
      <c r="C133" s="254" t="s">
        <v>252</v>
      </c>
      <c r="D133" s="252" t="s">
        <v>250</v>
      </c>
      <c r="E133" s="255" t="s">
        <v>116</v>
      </c>
      <c r="F133" s="162">
        <v>1</v>
      </c>
      <c r="G133" s="163"/>
      <c r="H133" s="57">
        <f t="shared" si="26"/>
        <v>0</v>
      </c>
      <c r="I133" s="247">
        <f t="shared" ref="I133:I134" si="27">ROUND(H133*F133,2)</f>
        <v>0</v>
      </c>
    </row>
    <row r="134" spans="1:1024" s="263" customFormat="1" ht="12.75" outlineLevel="1">
      <c r="A134" s="161" t="s">
        <v>150</v>
      </c>
      <c r="B134" s="253" t="s">
        <v>488</v>
      </c>
      <c r="C134" s="254" t="s">
        <v>489</v>
      </c>
      <c r="D134" s="252" t="s">
        <v>253</v>
      </c>
      <c r="E134" s="255" t="s">
        <v>116</v>
      </c>
      <c r="F134" s="162">
        <v>1</v>
      </c>
      <c r="G134" s="163"/>
      <c r="H134" s="57">
        <f t="shared" si="26"/>
        <v>0</v>
      </c>
      <c r="I134" s="247">
        <f t="shared" si="27"/>
        <v>0</v>
      </c>
    </row>
    <row r="135" spans="1:1024" s="51" customFormat="1" ht="12.75" outlineLevel="1">
      <c r="A135" s="54" t="s">
        <v>344</v>
      </c>
      <c r="B135" s="182" t="s">
        <v>281</v>
      </c>
      <c r="C135" s="112" t="s">
        <v>14</v>
      </c>
      <c r="D135" s="55" t="s">
        <v>282</v>
      </c>
      <c r="E135" s="64" t="s">
        <v>116</v>
      </c>
      <c r="F135" s="56">
        <v>3</v>
      </c>
      <c r="G135" s="56"/>
      <c r="H135" s="57">
        <f t="shared" si="26"/>
        <v>0</v>
      </c>
      <c r="I135" s="58">
        <f t="shared" ref="I135" si="28">ROUND(H135*F135,2)</f>
        <v>0</v>
      </c>
    </row>
    <row r="136" spans="1:1024" s="52" customFormat="1" ht="18" customHeight="1" outlineLevel="1">
      <c r="A136" s="323" t="s">
        <v>225</v>
      </c>
      <c r="B136" s="324"/>
      <c r="C136" s="324"/>
      <c r="D136" s="324"/>
      <c r="E136" s="324"/>
      <c r="F136" s="324"/>
      <c r="G136" s="325"/>
      <c r="H136" s="205"/>
      <c r="I136" s="111">
        <f>SUM(I129:I135)</f>
        <v>0</v>
      </c>
    </row>
    <row r="137" spans="1:1024" s="9" customFormat="1" ht="12.75">
      <c r="A137" s="154">
        <v>12</v>
      </c>
      <c r="B137" s="154"/>
      <c r="C137" s="154"/>
      <c r="D137" s="130" t="s">
        <v>85</v>
      </c>
      <c r="E137" s="25"/>
      <c r="F137" s="26"/>
      <c r="G137" s="94"/>
      <c r="H137" s="207"/>
      <c r="I137" s="14">
        <f>I146</f>
        <v>0</v>
      </c>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row>
    <row r="138" spans="1:1024" s="53" customFormat="1" ht="32.25" customHeight="1" outlineLevel="1">
      <c r="A138" s="153" t="s">
        <v>83</v>
      </c>
      <c r="B138" s="112" t="s">
        <v>143</v>
      </c>
      <c r="C138" s="112" t="s">
        <v>14</v>
      </c>
      <c r="D138" s="55" t="s">
        <v>176</v>
      </c>
      <c r="E138" s="54" t="s">
        <v>88</v>
      </c>
      <c r="F138" s="113">
        <f>4*(3.5+1+1.2)</f>
        <v>22.8</v>
      </c>
      <c r="G138" s="56"/>
      <c r="H138" s="57">
        <f t="shared" ref="H138:H145" si="29">(G138*0.2223)+G138</f>
        <v>0</v>
      </c>
      <c r="I138" s="58">
        <f t="shared" ref="I138:I145" si="30">ROUND(H138*F138,2)</f>
        <v>0</v>
      </c>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c r="IO138" s="52"/>
      <c r="IP138" s="52"/>
      <c r="IQ138" s="52"/>
      <c r="IR138" s="52"/>
      <c r="IS138" s="52"/>
      <c r="IT138" s="52"/>
      <c r="IU138" s="52"/>
      <c r="IV138" s="52"/>
      <c r="IW138" s="52"/>
      <c r="IX138" s="52"/>
      <c r="IY138" s="52"/>
      <c r="IZ138" s="52"/>
      <c r="JA138" s="52"/>
      <c r="JB138" s="52"/>
      <c r="JC138" s="52"/>
      <c r="JD138" s="52"/>
      <c r="JE138" s="52"/>
      <c r="JF138" s="52"/>
      <c r="JG138" s="52"/>
      <c r="JH138" s="52"/>
      <c r="JI138" s="52"/>
      <c r="JJ138" s="52"/>
      <c r="JK138" s="52"/>
      <c r="JL138" s="52"/>
      <c r="JM138" s="52"/>
      <c r="JN138" s="52"/>
      <c r="JO138" s="52"/>
      <c r="JP138" s="52"/>
      <c r="JQ138" s="52"/>
      <c r="JR138" s="52"/>
      <c r="JS138" s="52"/>
      <c r="JT138" s="52"/>
      <c r="JU138" s="52"/>
      <c r="JV138" s="52"/>
      <c r="JW138" s="52"/>
      <c r="JX138" s="52"/>
      <c r="JY138" s="52"/>
      <c r="JZ138" s="52"/>
      <c r="KA138" s="52"/>
      <c r="KB138" s="52"/>
      <c r="KC138" s="52"/>
      <c r="KD138" s="52"/>
      <c r="KE138" s="52"/>
      <c r="KF138" s="52"/>
      <c r="KG138" s="52"/>
      <c r="KH138" s="52"/>
      <c r="KI138" s="52"/>
      <c r="KJ138" s="52"/>
      <c r="KK138" s="52"/>
      <c r="KL138" s="52"/>
      <c r="KM138" s="52"/>
      <c r="KN138" s="52"/>
      <c r="KO138" s="52"/>
      <c r="KP138" s="52"/>
      <c r="KQ138" s="52"/>
      <c r="KR138" s="52"/>
      <c r="KS138" s="52"/>
      <c r="KT138" s="52"/>
      <c r="KU138" s="52"/>
      <c r="KV138" s="52"/>
      <c r="KW138" s="52"/>
      <c r="KX138" s="52"/>
      <c r="KY138" s="52"/>
      <c r="KZ138" s="52"/>
      <c r="LA138" s="52"/>
      <c r="LB138" s="52"/>
      <c r="LC138" s="52"/>
      <c r="LD138" s="52"/>
      <c r="LE138" s="52"/>
      <c r="LF138" s="52"/>
      <c r="LG138" s="52"/>
      <c r="LH138" s="52"/>
      <c r="LI138" s="52"/>
      <c r="LJ138" s="52"/>
      <c r="LK138" s="52"/>
      <c r="LL138" s="52"/>
      <c r="LM138" s="52"/>
      <c r="LN138" s="52"/>
      <c r="LO138" s="52"/>
      <c r="LP138" s="52"/>
      <c r="LQ138" s="52"/>
      <c r="LR138" s="52"/>
      <c r="LS138" s="52"/>
      <c r="LT138" s="52"/>
      <c r="LU138" s="52"/>
      <c r="LV138" s="52"/>
      <c r="LW138" s="52"/>
      <c r="LX138" s="52"/>
      <c r="LY138" s="52"/>
      <c r="LZ138" s="52"/>
      <c r="MA138" s="52"/>
      <c r="MB138" s="52"/>
      <c r="MC138" s="52"/>
      <c r="MD138" s="52"/>
      <c r="ME138" s="52"/>
      <c r="MF138" s="52"/>
      <c r="MG138" s="52"/>
      <c r="MH138" s="52"/>
      <c r="MI138" s="52"/>
      <c r="MJ138" s="52"/>
      <c r="MK138" s="52"/>
      <c r="ML138" s="52"/>
      <c r="MM138" s="52"/>
      <c r="MN138" s="52"/>
      <c r="MO138" s="52"/>
      <c r="MP138" s="52"/>
      <c r="MQ138" s="52"/>
      <c r="MR138" s="52"/>
      <c r="MS138" s="52"/>
      <c r="MT138" s="52"/>
      <c r="MU138" s="52"/>
      <c r="MV138" s="52"/>
      <c r="MW138" s="52"/>
      <c r="MX138" s="52"/>
      <c r="MY138" s="52"/>
      <c r="MZ138" s="52"/>
      <c r="NA138" s="52"/>
      <c r="NB138" s="52"/>
      <c r="NC138" s="52"/>
      <c r="ND138" s="52"/>
      <c r="NE138" s="52"/>
      <c r="NF138" s="52"/>
      <c r="NG138" s="52"/>
      <c r="NH138" s="52"/>
      <c r="NI138" s="52"/>
      <c r="NJ138" s="52"/>
      <c r="NK138" s="52"/>
      <c r="NL138" s="52"/>
      <c r="NM138" s="52"/>
      <c r="NN138" s="52"/>
      <c r="NO138" s="52"/>
      <c r="NP138" s="52"/>
      <c r="NQ138" s="52"/>
      <c r="NR138" s="52"/>
      <c r="NS138" s="52"/>
      <c r="NT138" s="52"/>
      <c r="NU138" s="52"/>
      <c r="NV138" s="52"/>
      <c r="NW138" s="52"/>
      <c r="NX138" s="52"/>
      <c r="NY138" s="52"/>
      <c r="NZ138" s="52"/>
      <c r="OA138" s="52"/>
      <c r="OB138" s="52"/>
      <c r="OC138" s="52"/>
      <c r="OD138" s="52"/>
      <c r="OE138" s="52"/>
      <c r="OF138" s="52"/>
      <c r="OG138" s="52"/>
      <c r="OH138" s="52"/>
      <c r="OI138" s="52"/>
      <c r="OJ138" s="52"/>
      <c r="OK138" s="52"/>
      <c r="OL138" s="52"/>
      <c r="OM138" s="52"/>
      <c r="ON138" s="52"/>
      <c r="OO138" s="52"/>
      <c r="OP138" s="52"/>
      <c r="OQ138" s="52"/>
      <c r="OR138" s="52"/>
      <c r="OS138" s="52"/>
      <c r="OT138" s="52"/>
      <c r="OU138" s="52"/>
      <c r="OV138" s="52"/>
      <c r="OW138" s="52"/>
      <c r="OX138" s="52"/>
      <c r="OY138" s="52"/>
      <c r="OZ138" s="52"/>
      <c r="PA138" s="52"/>
      <c r="PB138" s="52"/>
      <c r="PC138" s="52"/>
      <c r="PD138" s="52"/>
      <c r="PE138" s="52"/>
      <c r="PF138" s="52"/>
      <c r="PG138" s="52"/>
      <c r="PH138" s="52"/>
      <c r="PI138" s="52"/>
      <c r="PJ138" s="52"/>
      <c r="PK138" s="52"/>
      <c r="PL138" s="52"/>
      <c r="PM138" s="52"/>
      <c r="PN138" s="52"/>
      <c r="PO138" s="52"/>
      <c r="PP138" s="52"/>
      <c r="PQ138" s="52"/>
      <c r="PR138" s="52"/>
      <c r="PS138" s="52"/>
      <c r="PT138" s="52"/>
      <c r="PU138" s="52"/>
      <c r="PV138" s="52"/>
      <c r="PW138" s="52"/>
      <c r="PX138" s="52"/>
      <c r="PY138" s="52"/>
      <c r="PZ138" s="52"/>
      <c r="QA138" s="52"/>
      <c r="QB138" s="52"/>
      <c r="QC138" s="52"/>
      <c r="QD138" s="52"/>
      <c r="QE138" s="52"/>
      <c r="QF138" s="52"/>
      <c r="QG138" s="52"/>
      <c r="QH138" s="52"/>
      <c r="QI138" s="52"/>
      <c r="QJ138" s="52"/>
      <c r="QK138" s="52"/>
      <c r="QL138" s="52"/>
      <c r="QM138" s="52"/>
      <c r="QN138" s="52"/>
      <c r="QO138" s="52"/>
      <c r="QP138" s="52"/>
      <c r="QQ138" s="52"/>
      <c r="QR138" s="52"/>
      <c r="QS138" s="52"/>
      <c r="QT138" s="52"/>
      <c r="QU138" s="52"/>
      <c r="QV138" s="52"/>
      <c r="QW138" s="52"/>
      <c r="QX138" s="52"/>
      <c r="QY138" s="52"/>
      <c r="QZ138" s="52"/>
      <c r="RA138" s="52"/>
      <c r="RB138" s="52"/>
      <c r="RC138" s="52"/>
      <c r="RD138" s="52"/>
      <c r="RE138" s="52"/>
      <c r="RF138" s="52"/>
      <c r="RG138" s="52"/>
      <c r="RH138" s="52"/>
      <c r="RI138" s="52"/>
      <c r="RJ138" s="52"/>
      <c r="RK138" s="52"/>
      <c r="RL138" s="52"/>
      <c r="RM138" s="52"/>
      <c r="RN138" s="52"/>
      <c r="RO138" s="52"/>
      <c r="RP138" s="52"/>
      <c r="RQ138" s="52"/>
      <c r="RR138" s="52"/>
      <c r="RS138" s="52"/>
      <c r="RT138" s="52"/>
      <c r="RU138" s="52"/>
      <c r="RV138" s="52"/>
      <c r="RW138" s="52"/>
      <c r="RX138" s="52"/>
      <c r="RY138" s="52"/>
      <c r="RZ138" s="52"/>
      <c r="SA138" s="52"/>
      <c r="SB138" s="52"/>
      <c r="SC138" s="52"/>
      <c r="SD138" s="52"/>
      <c r="SE138" s="52"/>
      <c r="SF138" s="52"/>
      <c r="SG138" s="52"/>
      <c r="SH138" s="52"/>
      <c r="SI138" s="52"/>
      <c r="SJ138" s="52"/>
      <c r="SK138" s="52"/>
      <c r="SL138" s="52"/>
      <c r="SM138" s="52"/>
      <c r="SN138" s="52"/>
      <c r="SO138" s="52"/>
      <c r="SP138" s="52"/>
      <c r="SQ138" s="52"/>
      <c r="SR138" s="52"/>
      <c r="SS138" s="52"/>
      <c r="ST138" s="52"/>
      <c r="SU138" s="52"/>
      <c r="SV138" s="52"/>
      <c r="SW138" s="52"/>
      <c r="SX138" s="52"/>
      <c r="SY138" s="52"/>
      <c r="SZ138" s="52"/>
      <c r="TA138" s="52"/>
      <c r="TB138" s="52"/>
      <c r="TC138" s="52"/>
      <c r="TD138" s="52"/>
      <c r="TE138" s="52"/>
      <c r="TF138" s="52"/>
      <c r="TG138" s="52"/>
      <c r="TH138" s="52"/>
      <c r="TI138" s="52"/>
      <c r="TJ138" s="52"/>
      <c r="TK138" s="52"/>
      <c r="TL138" s="52"/>
      <c r="TM138" s="52"/>
      <c r="TN138" s="52"/>
      <c r="TO138" s="52"/>
      <c r="TP138" s="52"/>
      <c r="TQ138" s="52"/>
      <c r="TR138" s="52"/>
      <c r="TS138" s="52"/>
      <c r="TT138" s="52"/>
      <c r="TU138" s="52"/>
      <c r="TV138" s="52"/>
      <c r="TW138" s="52"/>
      <c r="TX138" s="52"/>
      <c r="TY138" s="52"/>
      <c r="TZ138" s="52"/>
      <c r="UA138" s="52"/>
      <c r="UB138" s="52"/>
      <c r="UC138" s="52"/>
      <c r="UD138" s="52"/>
      <c r="UE138" s="52"/>
      <c r="UF138" s="52"/>
      <c r="UG138" s="52"/>
      <c r="UH138" s="52"/>
      <c r="UI138" s="52"/>
      <c r="UJ138" s="52"/>
      <c r="UK138" s="52"/>
      <c r="UL138" s="52"/>
      <c r="UM138" s="52"/>
      <c r="UN138" s="52"/>
      <c r="UO138" s="52"/>
      <c r="UP138" s="52"/>
      <c r="UQ138" s="52"/>
      <c r="UR138" s="52"/>
      <c r="US138" s="52"/>
      <c r="UT138" s="52"/>
      <c r="UU138" s="52"/>
      <c r="UV138" s="52"/>
      <c r="UW138" s="52"/>
      <c r="UX138" s="52"/>
      <c r="UY138" s="52"/>
      <c r="UZ138" s="52"/>
      <c r="VA138" s="52"/>
      <c r="VB138" s="52"/>
      <c r="VC138" s="52"/>
      <c r="VD138" s="52"/>
      <c r="VE138" s="52"/>
      <c r="VF138" s="52"/>
      <c r="VG138" s="52"/>
      <c r="VH138" s="52"/>
      <c r="VI138" s="52"/>
      <c r="VJ138" s="52"/>
      <c r="VK138" s="52"/>
      <c r="VL138" s="52"/>
      <c r="VM138" s="52"/>
      <c r="VN138" s="52"/>
      <c r="VO138" s="52"/>
      <c r="VP138" s="52"/>
      <c r="VQ138" s="52"/>
      <c r="VR138" s="52"/>
      <c r="VS138" s="52"/>
      <c r="VT138" s="52"/>
      <c r="VU138" s="52"/>
      <c r="VV138" s="52"/>
      <c r="VW138" s="52"/>
      <c r="VX138" s="52"/>
      <c r="VY138" s="52"/>
      <c r="VZ138" s="52"/>
      <c r="WA138" s="52"/>
      <c r="WB138" s="52"/>
      <c r="WC138" s="52"/>
      <c r="WD138" s="52"/>
      <c r="WE138" s="52"/>
      <c r="WF138" s="52"/>
      <c r="WG138" s="52"/>
      <c r="WH138" s="52"/>
      <c r="WI138" s="52"/>
      <c r="WJ138" s="52"/>
      <c r="WK138" s="52"/>
      <c r="WL138" s="52"/>
      <c r="WM138" s="52"/>
      <c r="WN138" s="52"/>
      <c r="WO138" s="52"/>
      <c r="WP138" s="52"/>
      <c r="WQ138" s="52"/>
      <c r="WR138" s="52"/>
      <c r="WS138" s="52"/>
      <c r="WT138" s="52"/>
      <c r="WU138" s="52"/>
      <c r="WV138" s="52"/>
      <c r="WW138" s="52"/>
      <c r="WX138" s="52"/>
      <c r="WY138" s="52"/>
      <c r="WZ138" s="52"/>
      <c r="XA138" s="52"/>
      <c r="XB138" s="52"/>
      <c r="XC138" s="52"/>
      <c r="XD138" s="52"/>
      <c r="XE138" s="52"/>
      <c r="XF138" s="52"/>
      <c r="XG138" s="52"/>
      <c r="XH138" s="52"/>
      <c r="XI138" s="52"/>
      <c r="XJ138" s="52"/>
      <c r="XK138" s="52"/>
      <c r="XL138" s="52"/>
      <c r="XM138" s="52"/>
      <c r="XN138" s="52"/>
      <c r="XO138" s="52"/>
      <c r="XP138" s="52"/>
      <c r="XQ138" s="52"/>
      <c r="XR138" s="52"/>
      <c r="XS138" s="52"/>
      <c r="XT138" s="52"/>
      <c r="XU138" s="52"/>
      <c r="XV138" s="52"/>
      <c r="XW138" s="52"/>
      <c r="XX138" s="52"/>
      <c r="XY138" s="52"/>
      <c r="XZ138" s="52"/>
      <c r="YA138" s="52"/>
      <c r="YB138" s="52"/>
      <c r="YC138" s="52"/>
      <c r="YD138" s="52"/>
      <c r="YE138" s="52"/>
      <c r="YF138" s="52"/>
      <c r="YG138" s="52"/>
      <c r="YH138" s="52"/>
      <c r="YI138" s="52"/>
      <c r="YJ138" s="52"/>
      <c r="YK138" s="52"/>
      <c r="YL138" s="52"/>
      <c r="YM138" s="52"/>
      <c r="YN138" s="52"/>
      <c r="YO138" s="52"/>
      <c r="YP138" s="52"/>
      <c r="YQ138" s="52"/>
      <c r="YR138" s="52"/>
      <c r="YS138" s="52"/>
      <c r="YT138" s="52"/>
      <c r="YU138" s="52"/>
      <c r="YV138" s="52"/>
      <c r="YW138" s="52"/>
      <c r="YX138" s="52"/>
      <c r="YY138" s="52"/>
      <c r="YZ138" s="52"/>
      <c r="ZA138" s="52"/>
      <c r="ZB138" s="52"/>
      <c r="ZC138" s="52"/>
      <c r="ZD138" s="52"/>
      <c r="ZE138" s="52"/>
      <c r="ZF138" s="52"/>
      <c r="ZG138" s="52"/>
      <c r="ZH138" s="52"/>
      <c r="ZI138" s="52"/>
      <c r="ZJ138" s="52"/>
      <c r="ZK138" s="52"/>
      <c r="ZL138" s="52"/>
      <c r="ZM138" s="52"/>
      <c r="ZN138" s="52"/>
      <c r="ZO138" s="52"/>
      <c r="ZP138" s="52"/>
      <c r="ZQ138" s="52"/>
      <c r="ZR138" s="52"/>
      <c r="ZS138" s="52"/>
      <c r="ZT138" s="52"/>
      <c r="ZU138" s="52"/>
      <c r="ZV138" s="52"/>
      <c r="ZW138" s="52"/>
      <c r="ZX138" s="52"/>
      <c r="ZY138" s="52"/>
      <c r="ZZ138" s="52"/>
      <c r="AAA138" s="52"/>
      <c r="AAB138" s="52"/>
      <c r="AAC138" s="52"/>
      <c r="AAD138" s="52"/>
      <c r="AAE138" s="52"/>
      <c r="AAF138" s="52"/>
      <c r="AAG138" s="52"/>
      <c r="AAH138" s="52"/>
      <c r="AAI138" s="52"/>
      <c r="AAJ138" s="52"/>
      <c r="AAK138" s="52"/>
      <c r="AAL138" s="52"/>
      <c r="AAM138" s="52"/>
      <c r="AAN138" s="52"/>
      <c r="AAO138" s="52"/>
      <c r="AAP138" s="52"/>
      <c r="AAQ138" s="52"/>
      <c r="AAR138" s="52"/>
      <c r="AAS138" s="52"/>
      <c r="AAT138" s="52"/>
      <c r="AAU138" s="52"/>
      <c r="AAV138" s="52"/>
      <c r="AAW138" s="52"/>
      <c r="AAX138" s="52"/>
      <c r="AAY138" s="52"/>
      <c r="AAZ138" s="52"/>
      <c r="ABA138" s="52"/>
      <c r="ABB138" s="52"/>
      <c r="ABC138" s="52"/>
      <c r="ABD138" s="52"/>
      <c r="ABE138" s="52"/>
      <c r="ABF138" s="52"/>
      <c r="ABG138" s="52"/>
      <c r="ABH138" s="52"/>
      <c r="ABI138" s="52"/>
      <c r="ABJ138" s="52"/>
      <c r="ABK138" s="52"/>
      <c r="ABL138" s="52"/>
      <c r="ABM138" s="52"/>
      <c r="ABN138" s="52"/>
      <c r="ABO138" s="52"/>
      <c r="ABP138" s="52"/>
      <c r="ABQ138" s="52"/>
      <c r="ABR138" s="52"/>
      <c r="ABS138" s="52"/>
      <c r="ABT138" s="52"/>
      <c r="ABU138" s="52"/>
      <c r="ABV138" s="52"/>
      <c r="ABW138" s="52"/>
      <c r="ABX138" s="52"/>
      <c r="ABY138" s="52"/>
      <c r="ABZ138" s="52"/>
      <c r="ACA138" s="52"/>
      <c r="ACB138" s="52"/>
      <c r="ACC138" s="52"/>
      <c r="ACD138" s="52"/>
      <c r="ACE138" s="52"/>
      <c r="ACF138" s="52"/>
      <c r="ACG138" s="52"/>
      <c r="ACH138" s="52"/>
      <c r="ACI138" s="52"/>
      <c r="ACJ138" s="52"/>
      <c r="ACK138" s="52"/>
      <c r="ACL138" s="52"/>
      <c r="ACM138" s="52"/>
      <c r="ACN138" s="52"/>
      <c r="ACO138" s="52"/>
      <c r="ACP138" s="52"/>
      <c r="ACQ138" s="52"/>
      <c r="ACR138" s="52"/>
      <c r="ACS138" s="52"/>
      <c r="ACT138" s="52"/>
      <c r="ACU138" s="52"/>
      <c r="ACV138" s="52"/>
      <c r="ACW138" s="52"/>
      <c r="ACX138" s="52"/>
      <c r="ACY138" s="52"/>
      <c r="ACZ138" s="52"/>
      <c r="ADA138" s="52"/>
      <c r="ADB138" s="52"/>
      <c r="ADC138" s="52"/>
      <c r="ADD138" s="52"/>
      <c r="ADE138" s="52"/>
      <c r="ADF138" s="52"/>
      <c r="ADG138" s="52"/>
      <c r="ADH138" s="52"/>
      <c r="ADI138" s="52"/>
      <c r="ADJ138" s="52"/>
      <c r="ADK138" s="52"/>
      <c r="ADL138" s="52"/>
      <c r="ADM138" s="52"/>
      <c r="ADN138" s="52"/>
      <c r="ADO138" s="52"/>
      <c r="ADP138" s="52"/>
      <c r="ADQ138" s="52"/>
      <c r="ADR138" s="52"/>
      <c r="ADS138" s="52"/>
      <c r="ADT138" s="52"/>
      <c r="ADU138" s="52"/>
      <c r="ADV138" s="52"/>
      <c r="ADW138" s="52"/>
      <c r="ADX138" s="52"/>
      <c r="ADY138" s="52"/>
      <c r="ADZ138" s="52"/>
      <c r="AEA138" s="52"/>
      <c r="AEB138" s="52"/>
      <c r="AEC138" s="52"/>
      <c r="AED138" s="52"/>
      <c r="AEE138" s="52"/>
      <c r="AEF138" s="52"/>
      <c r="AEG138" s="52"/>
      <c r="AEH138" s="52"/>
      <c r="AEI138" s="52"/>
      <c r="AEJ138" s="52"/>
      <c r="AEK138" s="52"/>
      <c r="AEL138" s="52"/>
      <c r="AEM138" s="52"/>
      <c r="AEN138" s="52"/>
      <c r="AEO138" s="52"/>
      <c r="AEP138" s="52"/>
      <c r="AEQ138" s="52"/>
      <c r="AER138" s="52"/>
      <c r="AES138" s="52"/>
      <c r="AET138" s="52"/>
      <c r="AEU138" s="52"/>
      <c r="AEV138" s="52"/>
      <c r="AEW138" s="52"/>
      <c r="AEX138" s="52"/>
      <c r="AEY138" s="52"/>
      <c r="AEZ138" s="52"/>
      <c r="AFA138" s="52"/>
      <c r="AFB138" s="52"/>
      <c r="AFC138" s="52"/>
      <c r="AFD138" s="52"/>
      <c r="AFE138" s="52"/>
      <c r="AFF138" s="52"/>
      <c r="AFG138" s="52"/>
      <c r="AFH138" s="52"/>
      <c r="AFI138" s="52"/>
      <c r="AFJ138" s="52"/>
      <c r="AFK138" s="52"/>
      <c r="AFL138" s="52"/>
      <c r="AFM138" s="52"/>
      <c r="AFN138" s="52"/>
      <c r="AFO138" s="52"/>
      <c r="AFP138" s="52"/>
      <c r="AFQ138" s="52"/>
      <c r="AFR138" s="52"/>
      <c r="AFS138" s="52"/>
      <c r="AFT138" s="52"/>
      <c r="AFU138" s="52"/>
      <c r="AFV138" s="52"/>
      <c r="AFW138" s="52"/>
      <c r="AFX138" s="52"/>
      <c r="AFY138" s="52"/>
      <c r="AFZ138" s="52"/>
      <c r="AGA138" s="52"/>
      <c r="AGB138" s="52"/>
      <c r="AGC138" s="52"/>
      <c r="AGD138" s="52"/>
      <c r="AGE138" s="52"/>
      <c r="AGF138" s="52"/>
      <c r="AGG138" s="52"/>
      <c r="AGH138" s="52"/>
      <c r="AGI138" s="52"/>
      <c r="AGJ138" s="52"/>
      <c r="AGK138" s="52"/>
      <c r="AGL138" s="52"/>
      <c r="AGM138" s="52"/>
      <c r="AGN138" s="52"/>
      <c r="AGO138" s="52"/>
      <c r="AGP138" s="52"/>
      <c r="AGQ138" s="52"/>
      <c r="AGR138" s="52"/>
      <c r="AGS138" s="52"/>
      <c r="AGT138" s="52"/>
      <c r="AGU138" s="52"/>
      <c r="AGV138" s="52"/>
      <c r="AGW138" s="52"/>
      <c r="AGX138" s="52"/>
      <c r="AGY138" s="52"/>
      <c r="AGZ138" s="52"/>
      <c r="AHA138" s="52"/>
      <c r="AHB138" s="52"/>
      <c r="AHC138" s="52"/>
      <c r="AHD138" s="52"/>
      <c r="AHE138" s="52"/>
      <c r="AHF138" s="52"/>
      <c r="AHG138" s="52"/>
      <c r="AHH138" s="52"/>
      <c r="AHI138" s="52"/>
      <c r="AHJ138" s="52"/>
      <c r="AHK138" s="52"/>
      <c r="AHL138" s="52"/>
      <c r="AHM138" s="52"/>
      <c r="AHN138" s="52"/>
      <c r="AHO138" s="52"/>
      <c r="AHP138" s="52"/>
      <c r="AHQ138" s="52"/>
      <c r="AHR138" s="52"/>
      <c r="AHS138" s="52"/>
      <c r="AHT138" s="52"/>
      <c r="AHU138" s="52"/>
      <c r="AHV138" s="52"/>
      <c r="AHW138" s="52"/>
      <c r="AHX138" s="52"/>
      <c r="AHY138" s="52"/>
      <c r="AHZ138" s="52"/>
      <c r="AIA138" s="52"/>
      <c r="AIB138" s="52"/>
      <c r="AIC138" s="52"/>
      <c r="AID138" s="52"/>
      <c r="AIE138" s="52"/>
      <c r="AIF138" s="52"/>
      <c r="AIG138" s="52"/>
      <c r="AIH138" s="52"/>
      <c r="AII138" s="52"/>
      <c r="AIJ138" s="52"/>
      <c r="AIK138" s="52"/>
      <c r="AIL138" s="52"/>
      <c r="AIM138" s="52"/>
      <c r="AIN138" s="52"/>
      <c r="AIO138" s="52"/>
      <c r="AIP138" s="52"/>
      <c r="AIQ138" s="52"/>
      <c r="AIR138" s="52"/>
      <c r="AIS138" s="52"/>
      <c r="AIT138" s="52"/>
      <c r="AIU138" s="52"/>
      <c r="AIV138" s="52"/>
      <c r="AIW138" s="52"/>
      <c r="AIX138" s="52"/>
      <c r="AIY138" s="52"/>
      <c r="AIZ138" s="52"/>
      <c r="AJA138" s="52"/>
      <c r="AJB138" s="52"/>
      <c r="AJC138" s="52"/>
      <c r="AJD138" s="52"/>
      <c r="AJE138" s="52"/>
      <c r="AJF138" s="52"/>
      <c r="AJG138" s="52"/>
      <c r="AJH138" s="52"/>
      <c r="AJI138" s="52"/>
      <c r="AJJ138" s="52"/>
      <c r="AJK138" s="52"/>
      <c r="AJL138" s="52"/>
      <c r="AJM138" s="52"/>
      <c r="AJN138" s="52"/>
      <c r="AJO138" s="52"/>
      <c r="AJP138" s="52"/>
      <c r="AJQ138" s="52"/>
      <c r="AJR138" s="52"/>
      <c r="AJS138" s="52"/>
      <c r="AJT138" s="52"/>
      <c r="AJU138" s="52"/>
      <c r="AJV138" s="52"/>
      <c r="AJW138" s="52"/>
      <c r="AJX138" s="52"/>
      <c r="AJY138" s="52"/>
      <c r="AJZ138" s="52"/>
      <c r="AKA138" s="52"/>
      <c r="AKB138" s="52"/>
      <c r="AKC138" s="52"/>
      <c r="AKD138" s="52"/>
      <c r="AKE138" s="52"/>
      <c r="AKF138" s="52"/>
      <c r="AKG138" s="52"/>
      <c r="AKH138" s="52"/>
      <c r="AKI138" s="52"/>
      <c r="AKJ138" s="52"/>
      <c r="AKK138" s="52"/>
      <c r="AKL138" s="52"/>
      <c r="AKM138" s="52"/>
      <c r="AKN138" s="52"/>
      <c r="AKO138" s="52"/>
      <c r="AKP138" s="52"/>
      <c r="AKQ138" s="52"/>
      <c r="AKR138" s="52"/>
      <c r="AKS138" s="52"/>
      <c r="AKT138" s="52"/>
      <c r="AKU138" s="52"/>
      <c r="AKV138" s="52"/>
      <c r="AKW138" s="52"/>
      <c r="AKX138" s="52"/>
      <c r="AKY138" s="52"/>
      <c r="AKZ138" s="52"/>
      <c r="ALA138" s="52"/>
      <c r="ALB138" s="52"/>
      <c r="ALC138" s="52"/>
      <c r="ALD138" s="52"/>
      <c r="ALE138" s="52"/>
      <c r="ALF138" s="52"/>
      <c r="ALG138" s="52"/>
      <c r="ALH138" s="52"/>
      <c r="ALI138" s="52"/>
      <c r="ALJ138" s="52"/>
      <c r="ALK138" s="52"/>
      <c r="ALL138" s="52"/>
      <c r="ALM138" s="52"/>
      <c r="ALN138" s="52"/>
      <c r="ALO138" s="52"/>
      <c r="ALP138" s="52"/>
      <c r="ALQ138" s="52"/>
      <c r="ALR138" s="52"/>
      <c r="ALS138" s="52"/>
      <c r="ALT138" s="52"/>
      <c r="ALU138" s="52"/>
      <c r="ALV138" s="52"/>
      <c r="ALW138" s="52"/>
      <c r="ALX138" s="52"/>
      <c r="ALY138" s="52"/>
      <c r="ALZ138" s="52"/>
      <c r="AMA138" s="52"/>
      <c r="AMB138" s="52"/>
      <c r="AMC138" s="52"/>
      <c r="AMD138" s="52"/>
      <c r="AME138" s="52"/>
      <c r="AMF138" s="52"/>
      <c r="AMG138" s="52"/>
      <c r="AMH138" s="52"/>
      <c r="AMI138" s="52"/>
      <c r="AMJ138" s="52"/>
    </row>
    <row r="139" spans="1:1024" s="53" customFormat="1" ht="32.25" customHeight="1" outlineLevel="1">
      <c r="A139" s="153" t="s">
        <v>349</v>
      </c>
      <c r="B139" s="54" t="s">
        <v>87</v>
      </c>
      <c r="C139" s="54" t="s">
        <v>14</v>
      </c>
      <c r="D139" s="55" t="s">
        <v>177</v>
      </c>
      <c r="E139" s="54" t="s">
        <v>88</v>
      </c>
      <c r="F139" s="69">
        <f>8*(3.5+1+0.6)</f>
        <v>40.799999999999997</v>
      </c>
      <c r="G139" s="56"/>
      <c r="H139" s="57">
        <f t="shared" si="29"/>
        <v>0</v>
      </c>
      <c r="I139" s="58">
        <f t="shared" si="30"/>
        <v>0</v>
      </c>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c r="FS139" s="52"/>
      <c r="FT139" s="52"/>
      <c r="FU139" s="52"/>
      <c r="FV139" s="52"/>
      <c r="FW139" s="52"/>
      <c r="FX139" s="52"/>
      <c r="FY139" s="52"/>
      <c r="FZ139" s="52"/>
      <c r="GA139" s="52"/>
      <c r="GB139" s="52"/>
      <c r="GC139" s="52"/>
      <c r="GD139" s="52"/>
      <c r="GE139" s="52"/>
      <c r="GF139" s="52"/>
      <c r="GG139" s="52"/>
      <c r="GH139" s="52"/>
      <c r="GI139" s="52"/>
      <c r="GJ139" s="52"/>
      <c r="GK139" s="52"/>
      <c r="GL139" s="52"/>
      <c r="GM139" s="52"/>
      <c r="GN139" s="52"/>
      <c r="GO139" s="52"/>
      <c r="GP139" s="52"/>
      <c r="GQ139" s="52"/>
      <c r="GR139" s="52"/>
      <c r="GS139" s="52"/>
      <c r="GT139" s="52"/>
      <c r="GU139" s="52"/>
      <c r="GV139" s="52"/>
      <c r="GW139" s="52"/>
      <c r="GX139" s="52"/>
      <c r="GY139" s="52"/>
      <c r="GZ139" s="52"/>
      <c r="HA139" s="52"/>
      <c r="HB139" s="52"/>
      <c r="HC139" s="52"/>
      <c r="HD139" s="52"/>
      <c r="HE139" s="52"/>
      <c r="HF139" s="52"/>
      <c r="HG139" s="52"/>
      <c r="HH139" s="52"/>
      <c r="HI139" s="52"/>
      <c r="HJ139" s="52"/>
      <c r="HK139" s="52"/>
      <c r="HL139" s="52"/>
      <c r="HM139" s="52"/>
      <c r="HN139" s="52"/>
      <c r="HO139" s="52"/>
      <c r="HP139" s="52"/>
      <c r="HQ139" s="52"/>
      <c r="HR139" s="52"/>
      <c r="HS139" s="52"/>
      <c r="HT139" s="52"/>
      <c r="HU139" s="52"/>
      <c r="HV139" s="52"/>
      <c r="HW139" s="52"/>
      <c r="HX139" s="52"/>
      <c r="HY139" s="52"/>
      <c r="HZ139" s="52"/>
      <c r="IA139" s="52"/>
      <c r="IB139" s="52"/>
      <c r="IC139" s="52"/>
      <c r="ID139" s="52"/>
      <c r="IE139" s="52"/>
      <c r="IF139" s="52"/>
      <c r="IG139" s="52"/>
      <c r="IH139" s="52"/>
      <c r="II139" s="52"/>
      <c r="IJ139" s="52"/>
      <c r="IK139" s="52"/>
      <c r="IL139" s="52"/>
      <c r="IM139" s="52"/>
      <c r="IN139" s="52"/>
      <c r="IO139" s="52"/>
      <c r="IP139" s="52"/>
      <c r="IQ139" s="52"/>
      <c r="IR139" s="52"/>
      <c r="IS139" s="52"/>
      <c r="IT139" s="52"/>
      <c r="IU139" s="52"/>
      <c r="IV139" s="52"/>
      <c r="IW139" s="52"/>
      <c r="IX139" s="52"/>
      <c r="IY139" s="52"/>
      <c r="IZ139" s="52"/>
      <c r="JA139" s="52"/>
      <c r="JB139" s="52"/>
      <c r="JC139" s="52"/>
      <c r="JD139" s="52"/>
      <c r="JE139" s="52"/>
      <c r="JF139" s="52"/>
      <c r="JG139" s="52"/>
      <c r="JH139" s="52"/>
      <c r="JI139" s="52"/>
      <c r="JJ139" s="52"/>
      <c r="JK139" s="52"/>
      <c r="JL139" s="52"/>
      <c r="JM139" s="52"/>
      <c r="JN139" s="52"/>
      <c r="JO139" s="52"/>
      <c r="JP139" s="52"/>
      <c r="JQ139" s="52"/>
      <c r="JR139" s="52"/>
      <c r="JS139" s="52"/>
      <c r="JT139" s="52"/>
      <c r="JU139" s="52"/>
      <c r="JV139" s="52"/>
      <c r="JW139" s="52"/>
      <c r="JX139" s="52"/>
      <c r="JY139" s="52"/>
      <c r="JZ139" s="52"/>
      <c r="KA139" s="52"/>
      <c r="KB139" s="52"/>
      <c r="KC139" s="52"/>
      <c r="KD139" s="52"/>
      <c r="KE139" s="52"/>
      <c r="KF139" s="52"/>
      <c r="KG139" s="52"/>
      <c r="KH139" s="52"/>
      <c r="KI139" s="52"/>
      <c r="KJ139" s="52"/>
      <c r="KK139" s="52"/>
      <c r="KL139" s="52"/>
      <c r="KM139" s="52"/>
      <c r="KN139" s="52"/>
      <c r="KO139" s="52"/>
      <c r="KP139" s="52"/>
      <c r="KQ139" s="52"/>
      <c r="KR139" s="52"/>
      <c r="KS139" s="52"/>
      <c r="KT139" s="52"/>
      <c r="KU139" s="52"/>
      <c r="KV139" s="52"/>
      <c r="KW139" s="52"/>
      <c r="KX139" s="52"/>
      <c r="KY139" s="52"/>
      <c r="KZ139" s="52"/>
      <c r="LA139" s="52"/>
      <c r="LB139" s="52"/>
      <c r="LC139" s="52"/>
      <c r="LD139" s="52"/>
      <c r="LE139" s="52"/>
      <c r="LF139" s="52"/>
      <c r="LG139" s="52"/>
      <c r="LH139" s="52"/>
      <c r="LI139" s="52"/>
      <c r="LJ139" s="52"/>
      <c r="LK139" s="52"/>
      <c r="LL139" s="52"/>
      <c r="LM139" s="52"/>
      <c r="LN139" s="52"/>
      <c r="LO139" s="52"/>
      <c r="LP139" s="52"/>
      <c r="LQ139" s="52"/>
      <c r="LR139" s="52"/>
      <c r="LS139" s="52"/>
      <c r="LT139" s="52"/>
      <c r="LU139" s="52"/>
      <c r="LV139" s="52"/>
      <c r="LW139" s="52"/>
      <c r="LX139" s="52"/>
      <c r="LY139" s="52"/>
      <c r="LZ139" s="52"/>
      <c r="MA139" s="52"/>
      <c r="MB139" s="52"/>
      <c r="MC139" s="52"/>
      <c r="MD139" s="52"/>
      <c r="ME139" s="52"/>
      <c r="MF139" s="52"/>
      <c r="MG139" s="52"/>
      <c r="MH139" s="52"/>
      <c r="MI139" s="52"/>
      <c r="MJ139" s="52"/>
      <c r="MK139" s="52"/>
      <c r="ML139" s="52"/>
      <c r="MM139" s="52"/>
      <c r="MN139" s="52"/>
      <c r="MO139" s="52"/>
      <c r="MP139" s="52"/>
      <c r="MQ139" s="52"/>
      <c r="MR139" s="52"/>
      <c r="MS139" s="52"/>
      <c r="MT139" s="52"/>
      <c r="MU139" s="52"/>
      <c r="MV139" s="52"/>
      <c r="MW139" s="52"/>
      <c r="MX139" s="52"/>
      <c r="MY139" s="52"/>
      <c r="MZ139" s="52"/>
      <c r="NA139" s="52"/>
      <c r="NB139" s="52"/>
      <c r="NC139" s="52"/>
      <c r="ND139" s="52"/>
      <c r="NE139" s="52"/>
      <c r="NF139" s="52"/>
      <c r="NG139" s="52"/>
      <c r="NH139" s="52"/>
      <c r="NI139" s="52"/>
      <c r="NJ139" s="52"/>
      <c r="NK139" s="52"/>
      <c r="NL139" s="52"/>
      <c r="NM139" s="52"/>
      <c r="NN139" s="52"/>
      <c r="NO139" s="52"/>
      <c r="NP139" s="52"/>
      <c r="NQ139" s="52"/>
      <c r="NR139" s="52"/>
      <c r="NS139" s="52"/>
      <c r="NT139" s="52"/>
      <c r="NU139" s="52"/>
      <c r="NV139" s="52"/>
      <c r="NW139" s="52"/>
      <c r="NX139" s="52"/>
      <c r="NY139" s="52"/>
      <c r="NZ139" s="52"/>
      <c r="OA139" s="52"/>
      <c r="OB139" s="52"/>
      <c r="OC139" s="52"/>
      <c r="OD139" s="52"/>
      <c r="OE139" s="52"/>
      <c r="OF139" s="52"/>
      <c r="OG139" s="52"/>
      <c r="OH139" s="52"/>
      <c r="OI139" s="52"/>
      <c r="OJ139" s="52"/>
      <c r="OK139" s="52"/>
      <c r="OL139" s="52"/>
      <c r="OM139" s="52"/>
      <c r="ON139" s="52"/>
      <c r="OO139" s="52"/>
      <c r="OP139" s="52"/>
      <c r="OQ139" s="52"/>
      <c r="OR139" s="52"/>
      <c r="OS139" s="52"/>
      <c r="OT139" s="52"/>
      <c r="OU139" s="52"/>
      <c r="OV139" s="52"/>
      <c r="OW139" s="52"/>
      <c r="OX139" s="52"/>
      <c r="OY139" s="52"/>
      <c r="OZ139" s="52"/>
      <c r="PA139" s="52"/>
      <c r="PB139" s="52"/>
      <c r="PC139" s="52"/>
      <c r="PD139" s="52"/>
      <c r="PE139" s="52"/>
      <c r="PF139" s="52"/>
      <c r="PG139" s="52"/>
      <c r="PH139" s="52"/>
      <c r="PI139" s="52"/>
      <c r="PJ139" s="52"/>
      <c r="PK139" s="52"/>
      <c r="PL139" s="52"/>
      <c r="PM139" s="52"/>
      <c r="PN139" s="52"/>
      <c r="PO139" s="52"/>
      <c r="PP139" s="52"/>
      <c r="PQ139" s="52"/>
      <c r="PR139" s="52"/>
      <c r="PS139" s="52"/>
      <c r="PT139" s="52"/>
      <c r="PU139" s="52"/>
      <c r="PV139" s="52"/>
      <c r="PW139" s="52"/>
      <c r="PX139" s="52"/>
      <c r="PY139" s="52"/>
      <c r="PZ139" s="52"/>
      <c r="QA139" s="52"/>
      <c r="QB139" s="52"/>
      <c r="QC139" s="52"/>
      <c r="QD139" s="52"/>
      <c r="QE139" s="52"/>
      <c r="QF139" s="52"/>
      <c r="QG139" s="52"/>
      <c r="QH139" s="52"/>
      <c r="QI139" s="52"/>
      <c r="QJ139" s="52"/>
      <c r="QK139" s="52"/>
      <c r="QL139" s="52"/>
      <c r="QM139" s="52"/>
      <c r="QN139" s="52"/>
      <c r="QO139" s="52"/>
      <c r="QP139" s="52"/>
      <c r="QQ139" s="52"/>
      <c r="QR139" s="52"/>
      <c r="QS139" s="52"/>
      <c r="QT139" s="52"/>
      <c r="QU139" s="52"/>
      <c r="QV139" s="52"/>
      <c r="QW139" s="52"/>
      <c r="QX139" s="52"/>
      <c r="QY139" s="52"/>
      <c r="QZ139" s="52"/>
      <c r="RA139" s="52"/>
      <c r="RB139" s="52"/>
      <c r="RC139" s="52"/>
      <c r="RD139" s="52"/>
      <c r="RE139" s="52"/>
      <c r="RF139" s="52"/>
      <c r="RG139" s="52"/>
      <c r="RH139" s="52"/>
      <c r="RI139" s="52"/>
      <c r="RJ139" s="52"/>
      <c r="RK139" s="52"/>
      <c r="RL139" s="52"/>
      <c r="RM139" s="52"/>
      <c r="RN139" s="52"/>
      <c r="RO139" s="52"/>
      <c r="RP139" s="52"/>
      <c r="RQ139" s="52"/>
      <c r="RR139" s="52"/>
      <c r="RS139" s="52"/>
      <c r="RT139" s="52"/>
      <c r="RU139" s="52"/>
      <c r="RV139" s="52"/>
      <c r="RW139" s="52"/>
      <c r="RX139" s="52"/>
      <c r="RY139" s="52"/>
      <c r="RZ139" s="52"/>
      <c r="SA139" s="52"/>
      <c r="SB139" s="52"/>
      <c r="SC139" s="52"/>
      <c r="SD139" s="52"/>
      <c r="SE139" s="52"/>
      <c r="SF139" s="52"/>
      <c r="SG139" s="52"/>
      <c r="SH139" s="52"/>
      <c r="SI139" s="52"/>
      <c r="SJ139" s="52"/>
      <c r="SK139" s="52"/>
      <c r="SL139" s="52"/>
      <c r="SM139" s="52"/>
      <c r="SN139" s="52"/>
      <c r="SO139" s="52"/>
      <c r="SP139" s="52"/>
      <c r="SQ139" s="52"/>
      <c r="SR139" s="52"/>
      <c r="SS139" s="52"/>
      <c r="ST139" s="52"/>
      <c r="SU139" s="52"/>
      <c r="SV139" s="52"/>
      <c r="SW139" s="52"/>
      <c r="SX139" s="52"/>
      <c r="SY139" s="52"/>
      <c r="SZ139" s="52"/>
      <c r="TA139" s="52"/>
      <c r="TB139" s="52"/>
      <c r="TC139" s="52"/>
      <c r="TD139" s="52"/>
      <c r="TE139" s="52"/>
      <c r="TF139" s="52"/>
      <c r="TG139" s="52"/>
      <c r="TH139" s="52"/>
      <c r="TI139" s="52"/>
      <c r="TJ139" s="52"/>
      <c r="TK139" s="52"/>
      <c r="TL139" s="52"/>
      <c r="TM139" s="52"/>
      <c r="TN139" s="52"/>
      <c r="TO139" s="52"/>
      <c r="TP139" s="52"/>
      <c r="TQ139" s="52"/>
      <c r="TR139" s="52"/>
      <c r="TS139" s="52"/>
      <c r="TT139" s="52"/>
      <c r="TU139" s="52"/>
      <c r="TV139" s="52"/>
      <c r="TW139" s="52"/>
      <c r="TX139" s="52"/>
      <c r="TY139" s="52"/>
      <c r="TZ139" s="52"/>
      <c r="UA139" s="52"/>
      <c r="UB139" s="52"/>
      <c r="UC139" s="52"/>
      <c r="UD139" s="52"/>
      <c r="UE139" s="52"/>
      <c r="UF139" s="52"/>
      <c r="UG139" s="52"/>
      <c r="UH139" s="52"/>
      <c r="UI139" s="52"/>
      <c r="UJ139" s="52"/>
      <c r="UK139" s="52"/>
      <c r="UL139" s="52"/>
      <c r="UM139" s="52"/>
      <c r="UN139" s="52"/>
      <c r="UO139" s="52"/>
      <c r="UP139" s="52"/>
      <c r="UQ139" s="52"/>
      <c r="UR139" s="52"/>
      <c r="US139" s="52"/>
      <c r="UT139" s="52"/>
      <c r="UU139" s="52"/>
      <c r="UV139" s="52"/>
      <c r="UW139" s="52"/>
      <c r="UX139" s="52"/>
      <c r="UY139" s="52"/>
      <c r="UZ139" s="52"/>
      <c r="VA139" s="52"/>
      <c r="VB139" s="52"/>
      <c r="VC139" s="52"/>
      <c r="VD139" s="52"/>
      <c r="VE139" s="52"/>
      <c r="VF139" s="52"/>
      <c r="VG139" s="52"/>
      <c r="VH139" s="52"/>
      <c r="VI139" s="52"/>
      <c r="VJ139" s="52"/>
      <c r="VK139" s="52"/>
      <c r="VL139" s="52"/>
      <c r="VM139" s="52"/>
      <c r="VN139" s="52"/>
      <c r="VO139" s="52"/>
      <c r="VP139" s="52"/>
      <c r="VQ139" s="52"/>
      <c r="VR139" s="52"/>
      <c r="VS139" s="52"/>
      <c r="VT139" s="52"/>
      <c r="VU139" s="52"/>
      <c r="VV139" s="52"/>
      <c r="VW139" s="52"/>
      <c r="VX139" s="52"/>
      <c r="VY139" s="52"/>
      <c r="VZ139" s="52"/>
      <c r="WA139" s="52"/>
      <c r="WB139" s="52"/>
      <c r="WC139" s="52"/>
      <c r="WD139" s="52"/>
      <c r="WE139" s="52"/>
      <c r="WF139" s="52"/>
      <c r="WG139" s="52"/>
      <c r="WH139" s="52"/>
      <c r="WI139" s="52"/>
      <c r="WJ139" s="52"/>
      <c r="WK139" s="52"/>
      <c r="WL139" s="52"/>
      <c r="WM139" s="52"/>
      <c r="WN139" s="52"/>
      <c r="WO139" s="52"/>
      <c r="WP139" s="52"/>
      <c r="WQ139" s="52"/>
      <c r="WR139" s="52"/>
      <c r="WS139" s="52"/>
      <c r="WT139" s="52"/>
      <c r="WU139" s="52"/>
      <c r="WV139" s="52"/>
      <c r="WW139" s="52"/>
      <c r="WX139" s="52"/>
      <c r="WY139" s="52"/>
      <c r="WZ139" s="52"/>
      <c r="XA139" s="52"/>
      <c r="XB139" s="52"/>
      <c r="XC139" s="52"/>
      <c r="XD139" s="52"/>
      <c r="XE139" s="52"/>
      <c r="XF139" s="52"/>
      <c r="XG139" s="52"/>
      <c r="XH139" s="52"/>
      <c r="XI139" s="52"/>
      <c r="XJ139" s="52"/>
      <c r="XK139" s="52"/>
      <c r="XL139" s="52"/>
      <c r="XM139" s="52"/>
      <c r="XN139" s="52"/>
      <c r="XO139" s="52"/>
      <c r="XP139" s="52"/>
      <c r="XQ139" s="52"/>
      <c r="XR139" s="52"/>
      <c r="XS139" s="52"/>
      <c r="XT139" s="52"/>
      <c r="XU139" s="52"/>
      <c r="XV139" s="52"/>
      <c r="XW139" s="52"/>
      <c r="XX139" s="52"/>
      <c r="XY139" s="52"/>
      <c r="XZ139" s="52"/>
      <c r="YA139" s="52"/>
      <c r="YB139" s="52"/>
      <c r="YC139" s="52"/>
      <c r="YD139" s="52"/>
      <c r="YE139" s="52"/>
      <c r="YF139" s="52"/>
      <c r="YG139" s="52"/>
      <c r="YH139" s="52"/>
      <c r="YI139" s="52"/>
      <c r="YJ139" s="52"/>
      <c r="YK139" s="52"/>
      <c r="YL139" s="52"/>
      <c r="YM139" s="52"/>
      <c r="YN139" s="52"/>
      <c r="YO139" s="52"/>
      <c r="YP139" s="52"/>
      <c r="YQ139" s="52"/>
      <c r="YR139" s="52"/>
      <c r="YS139" s="52"/>
      <c r="YT139" s="52"/>
      <c r="YU139" s="52"/>
      <c r="YV139" s="52"/>
      <c r="YW139" s="52"/>
      <c r="YX139" s="52"/>
      <c r="YY139" s="52"/>
      <c r="YZ139" s="52"/>
      <c r="ZA139" s="52"/>
      <c r="ZB139" s="52"/>
      <c r="ZC139" s="52"/>
      <c r="ZD139" s="52"/>
      <c r="ZE139" s="52"/>
      <c r="ZF139" s="52"/>
      <c r="ZG139" s="52"/>
      <c r="ZH139" s="52"/>
      <c r="ZI139" s="52"/>
      <c r="ZJ139" s="52"/>
      <c r="ZK139" s="52"/>
      <c r="ZL139" s="52"/>
      <c r="ZM139" s="52"/>
      <c r="ZN139" s="52"/>
      <c r="ZO139" s="52"/>
      <c r="ZP139" s="52"/>
      <c r="ZQ139" s="52"/>
      <c r="ZR139" s="52"/>
      <c r="ZS139" s="52"/>
      <c r="ZT139" s="52"/>
      <c r="ZU139" s="52"/>
      <c r="ZV139" s="52"/>
      <c r="ZW139" s="52"/>
      <c r="ZX139" s="52"/>
      <c r="ZY139" s="52"/>
      <c r="ZZ139" s="52"/>
      <c r="AAA139" s="52"/>
      <c r="AAB139" s="52"/>
      <c r="AAC139" s="52"/>
      <c r="AAD139" s="52"/>
      <c r="AAE139" s="52"/>
      <c r="AAF139" s="52"/>
      <c r="AAG139" s="52"/>
      <c r="AAH139" s="52"/>
      <c r="AAI139" s="52"/>
      <c r="AAJ139" s="52"/>
      <c r="AAK139" s="52"/>
      <c r="AAL139" s="52"/>
      <c r="AAM139" s="52"/>
      <c r="AAN139" s="52"/>
      <c r="AAO139" s="52"/>
      <c r="AAP139" s="52"/>
      <c r="AAQ139" s="52"/>
      <c r="AAR139" s="52"/>
      <c r="AAS139" s="52"/>
      <c r="AAT139" s="52"/>
      <c r="AAU139" s="52"/>
      <c r="AAV139" s="52"/>
      <c r="AAW139" s="52"/>
      <c r="AAX139" s="52"/>
      <c r="AAY139" s="52"/>
      <c r="AAZ139" s="52"/>
      <c r="ABA139" s="52"/>
      <c r="ABB139" s="52"/>
      <c r="ABC139" s="52"/>
      <c r="ABD139" s="52"/>
      <c r="ABE139" s="52"/>
      <c r="ABF139" s="52"/>
      <c r="ABG139" s="52"/>
      <c r="ABH139" s="52"/>
      <c r="ABI139" s="52"/>
      <c r="ABJ139" s="52"/>
      <c r="ABK139" s="52"/>
      <c r="ABL139" s="52"/>
      <c r="ABM139" s="52"/>
      <c r="ABN139" s="52"/>
      <c r="ABO139" s="52"/>
      <c r="ABP139" s="52"/>
      <c r="ABQ139" s="52"/>
      <c r="ABR139" s="52"/>
      <c r="ABS139" s="52"/>
      <c r="ABT139" s="52"/>
      <c r="ABU139" s="52"/>
      <c r="ABV139" s="52"/>
      <c r="ABW139" s="52"/>
      <c r="ABX139" s="52"/>
      <c r="ABY139" s="52"/>
      <c r="ABZ139" s="52"/>
      <c r="ACA139" s="52"/>
      <c r="ACB139" s="52"/>
      <c r="ACC139" s="52"/>
      <c r="ACD139" s="52"/>
      <c r="ACE139" s="52"/>
      <c r="ACF139" s="52"/>
      <c r="ACG139" s="52"/>
      <c r="ACH139" s="52"/>
      <c r="ACI139" s="52"/>
      <c r="ACJ139" s="52"/>
      <c r="ACK139" s="52"/>
      <c r="ACL139" s="52"/>
      <c r="ACM139" s="52"/>
      <c r="ACN139" s="52"/>
      <c r="ACO139" s="52"/>
      <c r="ACP139" s="52"/>
      <c r="ACQ139" s="52"/>
      <c r="ACR139" s="52"/>
      <c r="ACS139" s="52"/>
      <c r="ACT139" s="52"/>
      <c r="ACU139" s="52"/>
      <c r="ACV139" s="52"/>
      <c r="ACW139" s="52"/>
      <c r="ACX139" s="52"/>
      <c r="ACY139" s="52"/>
      <c r="ACZ139" s="52"/>
      <c r="ADA139" s="52"/>
      <c r="ADB139" s="52"/>
      <c r="ADC139" s="52"/>
      <c r="ADD139" s="52"/>
      <c r="ADE139" s="52"/>
      <c r="ADF139" s="52"/>
      <c r="ADG139" s="52"/>
      <c r="ADH139" s="52"/>
      <c r="ADI139" s="52"/>
      <c r="ADJ139" s="52"/>
      <c r="ADK139" s="52"/>
      <c r="ADL139" s="52"/>
      <c r="ADM139" s="52"/>
      <c r="ADN139" s="52"/>
      <c r="ADO139" s="52"/>
      <c r="ADP139" s="52"/>
      <c r="ADQ139" s="52"/>
      <c r="ADR139" s="52"/>
      <c r="ADS139" s="52"/>
      <c r="ADT139" s="52"/>
      <c r="ADU139" s="52"/>
      <c r="ADV139" s="52"/>
      <c r="ADW139" s="52"/>
      <c r="ADX139" s="52"/>
      <c r="ADY139" s="52"/>
      <c r="ADZ139" s="52"/>
      <c r="AEA139" s="52"/>
      <c r="AEB139" s="52"/>
      <c r="AEC139" s="52"/>
      <c r="AED139" s="52"/>
      <c r="AEE139" s="52"/>
      <c r="AEF139" s="52"/>
      <c r="AEG139" s="52"/>
      <c r="AEH139" s="52"/>
      <c r="AEI139" s="52"/>
      <c r="AEJ139" s="52"/>
      <c r="AEK139" s="52"/>
      <c r="AEL139" s="52"/>
      <c r="AEM139" s="52"/>
      <c r="AEN139" s="52"/>
      <c r="AEO139" s="52"/>
      <c r="AEP139" s="52"/>
      <c r="AEQ139" s="52"/>
      <c r="AER139" s="52"/>
      <c r="AES139" s="52"/>
      <c r="AET139" s="52"/>
      <c r="AEU139" s="52"/>
      <c r="AEV139" s="52"/>
      <c r="AEW139" s="52"/>
      <c r="AEX139" s="52"/>
      <c r="AEY139" s="52"/>
      <c r="AEZ139" s="52"/>
      <c r="AFA139" s="52"/>
      <c r="AFB139" s="52"/>
      <c r="AFC139" s="52"/>
      <c r="AFD139" s="52"/>
      <c r="AFE139" s="52"/>
      <c r="AFF139" s="52"/>
      <c r="AFG139" s="52"/>
      <c r="AFH139" s="52"/>
      <c r="AFI139" s="52"/>
      <c r="AFJ139" s="52"/>
      <c r="AFK139" s="52"/>
      <c r="AFL139" s="52"/>
      <c r="AFM139" s="52"/>
      <c r="AFN139" s="52"/>
      <c r="AFO139" s="52"/>
      <c r="AFP139" s="52"/>
      <c r="AFQ139" s="52"/>
      <c r="AFR139" s="52"/>
      <c r="AFS139" s="52"/>
      <c r="AFT139" s="52"/>
      <c r="AFU139" s="52"/>
      <c r="AFV139" s="52"/>
      <c r="AFW139" s="52"/>
      <c r="AFX139" s="52"/>
      <c r="AFY139" s="52"/>
      <c r="AFZ139" s="52"/>
      <c r="AGA139" s="52"/>
      <c r="AGB139" s="52"/>
      <c r="AGC139" s="52"/>
      <c r="AGD139" s="52"/>
      <c r="AGE139" s="52"/>
      <c r="AGF139" s="52"/>
      <c r="AGG139" s="52"/>
      <c r="AGH139" s="52"/>
      <c r="AGI139" s="52"/>
      <c r="AGJ139" s="52"/>
      <c r="AGK139" s="52"/>
      <c r="AGL139" s="52"/>
      <c r="AGM139" s="52"/>
      <c r="AGN139" s="52"/>
      <c r="AGO139" s="52"/>
      <c r="AGP139" s="52"/>
      <c r="AGQ139" s="52"/>
      <c r="AGR139" s="52"/>
      <c r="AGS139" s="52"/>
      <c r="AGT139" s="52"/>
      <c r="AGU139" s="52"/>
      <c r="AGV139" s="52"/>
      <c r="AGW139" s="52"/>
      <c r="AGX139" s="52"/>
      <c r="AGY139" s="52"/>
      <c r="AGZ139" s="52"/>
      <c r="AHA139" s="52"/>
      <c r="AHB139" s="52"/>
      <c r="AHC139" s="52"/>
      <c r="AHD139" s="52"/>
      <c r="AHE139" s="52"/>
      <c r="AHF139" s="52"/>
      <c r="AHG139" s="52"/>
      <c r="AHH139" s="52"/>
      <c r="AHI139" s="52"/>
      <c r="AHJ139" s="52"/>
      <c r="AHK139" s="52"/>
      <c r="AHL139" s="52"/>
      <c r="AHM139" s="52"/>
      <c r="AHN139" s="52"/>
      <c r="AHO139" s="52"/>
      <c r="AHP139" s="52"/>
      <c r="AHQ139" s="52"/>
      <c r="AHR139" s="52"/>
      <c r="AHS139" s="52"/>
      <c r="AHT139" s="52"/>
      <c r="AHU139" s="52"/>
      <c r="AHV139" s="52"/>
      <c r="AHW139" s="52"/>
      <c r="AHX139" s="52"/>
      <c r="AHY139" s="52"/>
      <c r="AHZ139" s="52"/>
      <c r="AIA139" s="52"/>
      <c r="AIB139" s="52"/>
      <c r="AIC139" s="52"/>
      <c r="AID139" s="52"/>
      <c r="AIE139" s="52"/>
      <c r="AIF139" s="52"/>
      <c r="AIG139" s="52"/>
      <c r="AIH139" s="52"/>
      <c r="AII139" s="52"/>
      <c r="AIJ139" s="52"/>
      <c r="AIK139" s="52"/>
      <c r="AIL139" s="52"/>
      <c r="AIM139" s="52"/>
      <c r="AIN139" s="52"/>
      <c r="AIO139" s="52"/>
      <c r="AIP139" s="52"/>
      <c r="AIQ139" s="52"/>
      <c r="AIR139" s="52"/>
      <c r="AIS139" s="52"/>
      <c r="AIT139" s="52"/>
      <c r="AIU139" s="52"/>
      <c r="AIV139" s="52"/>
      <c r="AIW139" s="52"/>
      <c r="AIX139" s="52"/>
      <c r="AIY139" s="52"/>
      <c r="AIZ139" s="52"/>
      <c r="AJA139" s="52"/>
      <c r="AJB139" s="52"/>
      <c r="AJC139" s="52"/>
      <c r="AJD139" s="52"/>
      <c r="AJE139" s="52"/>
      <c r="AJF139" s="52"/>
      <c r="AJG139" s="52"/>
      <c r="AJH139" s="52"/>
      <c r="AJI139" s="52"/>
      <c r="AJJ139" s="52"/>
      <c r="AJK139" s="52"/>
      <c r="AJL139" s="52"/>
      <c r="AJM139" s="52"/>
      <c r="AJN139" s="52"/>
      <c r="AJO139" s="52"/>
      <c r="AJP139" s="52"/>
      <c r="AJQ139" s="52"/>
      <c r="AJR139" s="52"/>
      <c r="AJS139" s="52"/>
      <c r="AJT139" s="52"/>
      <c r="AJU139" s="52"/>
      <c r="AJV139" s="52"/>
      <c r="AJW139" s="52"/>
      <c r="AJX139" s="52"/>
      <c r="AJY139" s="52"/>
      <c r="AJZ139" s="52"/>
      <c r="AKA139" s="52"/>
      <c r="AKB139" s="52"/>
      <c r="AKC139" s="52"/>
      <c r="AKD139" s="52"/>
      <c r="AKE139" s="52"/>
      <c r="AKF139" s="52"/>
      <c r="AKG139" s="52"/>
      <c r="AKH139" s="52"/>
      <c r="AKI139" s="52"/>
      <c r="AKJ139" s="52"/>
      <c r="AKK139" s="52"/>
      <c r="AKL139" s="52"/>
      <c r="AKM139" s="52"/>
      <c r="AKN139" s="52"/>
      <c r="AKO139" s="52"/>
      <c r="AKP139" s="52"/>
      <c r="AKQ139" s="52"/>
      <c r="AKR139" s="52"/>
      <c r="AKS139" s="52"/>
      <c r="AKT139" s="52"/>
      <c r="AKU139" s="52"/>
      <c r="AKV139" s="52"/>
      <c r="AKW139" s="52"/>
      <c r="AKX139" s="52"/>
      <c r="AKY139" s="52"/>
      <c r="AKZ139" s="52"/>
      <c r="ALA139" s="52"/>
      <c r="ALB139" s="52"/>
      <c r="ALC139" s="52"/>
      <c r="ALD139" s="52"/>
      <c r="ALE139" s="52"/>
      <c r="ALF139" s="52"/>
      <c r="ALG139" s="52"/>
      <c r="ALH139" s="52"/>
      <c r="ALI139" s="52"/>
      <c r="ALJ139" s="52"/>
      <c r="ALK139" s="52"/>
      <c r="ALL139" s="52"/>
      <c r="ALM139" s="52"/>
      <c r="ALN139" s="52"/>
      <c r="ALO139" s="52"/>
      <c r="ALP139" s="52"/>
      <c r="ALQ139" s="52"/>
      <c r="ALR139" s="52"/>
      <c r="ALS139" s="52"/>
      <c r="ALT139" s="52"/>
      <c r="ALU139" s="52"/>
      <c r="ALV139" s="52"/>
      <c r="ALW139" s="52"/>
      <c r="ALX139" s="52"/>
      <c r="ALY139" s="52"/>
      <c r="ALZ139" s="52"/>
      <c r="AMA139" s="52"/>
      <c r="AMB139" s="52"/>
      <c r="AMC139" s="52"/>
      <c r="AMD139" s="52"/>
      <c r="AME139" s="52"/>
      <c r="AMF139" s="52"/>
      <c r="AMG139" s="52"/>
      <c r="AMH139" s="52"/>
      <c r="AMI139" s="52"/>
      <c r="AMJ139" s="52"/>
    </row>
    <row r="140" spans="1:1024" s="53" customFormat="1" ht="30" customHeight="1" outlineLevel="1">
      <c r="A140" s="153" t="s">
        <v>350</v>
      </c>
      <c r="B140" s="54" t="s">
        <v>89</v>
      </c>
      <c r="C140" s="54" t="s">
        <v>14</v>
      </c>
      <c r="D140" s="55" t="s">
        <v>178</v>
      </c>
      <c r="E140" s="54" t="s">
        <v>88</v>
      </c>
      <c r="F140" s="69">
        <f>(12+8.5+40.05)</f>
        <v>60.55</v>
      </c>
      <c r="G140" s="56"/>
      <c r="H140" s="57">
        <f t="shared" si="29"/>
        <v>0</v>
      </c>
      <c r="I140" s="58">
        <f t="shared" si="30"/>
        <v>0</v>
      </c>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2"/>
      <c r="FS140" s="52"/>
      <c r="FT140" s="52"/>
      <c r="FU140" s="52"/>
      <c r="FV140" s="52"/>
      <c r="FW140" s="52"/>
      <c r="FX140" s="52"/>
      <c r="FY140" s="52"/>
      <c r="FZ140" s="52"/>
      <c r="GA140" s="52"/>
      <c r="GB140" s="52"/>
      <c r="GC140" s="52"/>
      <c r="GD140" s="52"/>
      <c r="GE140" s="52"/>
      <c r="GF140" s="52"/>
      <c r="GG140" s="52"/>
      <c r="GH140" s="52"/>
      <c r="GI140" s="52"/>
      <c r="GJ140" s="52"/>
      <c r="GK140" s="52"/>
      <c r="GL140" s="52"/>
      <c r="GM140" s="52"/>
      <c r="GN140" s="52"/>
      <c r="GO140" s="52"/>
      <c r="GP140" s="52"/>
      <c r="GQ140" s="52"/>
      <c r="GR140" s="52"/>
      <c r="GS140" s="52"/>
      <c r="GT140" s="52"/>
      <c r="GU140" s="52"/>
      <c r="GV140" s="52"/>
      <c r="GW140" s="52"/>
      <c r="GX140" s="52"/>
      <c r="GY140" s="52"/>
      <c r="GZ140" s="52"/>
      <c r="HA140" s="52"/>
      <c r="HB140" s="52"/>
      <c r="HC140" s="52"/>
      <c r="HD140" s="52"/>
      <c r="HE140" s="52"/>
      <c r="HF140" s="52"/>
      <c r="HG140" s="52"/>
      <c r="HH140" s="52"/>
      <c r="HI140" s="52"/>
      <c r="HJ140" s="52"/>
      <c r="HK140" s="52"/>
      <c r="HL140" s="52"/>
      <c r="HM140" s="52"/>
      <c r="HN140" s="52"/>
      <c r="HO140" s="52"/>
      <c r="HP140" s="52"/>
      <c r="HQ140" s="52"/>
      <c r="HR140" s="52"/>
      <c r="HS140" s="52"/>
      <c r="HT140" s="52"/>
      <c r="HU140" s="52"/>
      <c r="HV140" s="52"/>
      <c r="HW140" s="52"/>
      <c r="HX140" s="52"/>
      <c r="HY140" s="52"/>
      <c r="HZ140" s="52"/>
      <c r="IA140" s="52"/>
      <c r="IB140" s="52"/>
      <c r="IC140" s="52"/>
      <c r="ID140" s="52"/>
      <c r="IE140" s="52"/>
      <c r="IF140" s="52"/>
      <c r="IG140" s="52"/>
      <c r="IH140" s="52"/>
      <c r="II140" s="52"/>
      <c r="IJ140" s="52"/>
      <c r="IK140" s="52"/>
      <c r="IL140" s="52"/>
      <c r="IM140" s="52"/>
      <c r="IN140" s="52"/>
      <c r="IO140" s="52"/>
      <c r="IP140" s="52"/>
      <c r="IQ140" s="52"/>
      <c r="IR140" s="52"/>
      <c r="IS140" s="52"/>
      <c r="IT140" s="52"/>
      <c r="IU140" s="52"/>
      <c r="IV140" s="52"/>
      <c r="IW140" s="52"/>
      <c r="IX140" s="52"/>
      <c r="IY140" s="52"/>
      <c r="IZ140" s="52"/>
      <c r="JA140" s="52"/>
      <c r="JB140" s="52"/>
      <c r="JC140" s="52"/>
      <c r="JD140" s="52"/>
      <c r="JE140" s="52"/>
      <c r="JF140" s="52"/>
      <c r="JG140" s="52"/>
      <c r="JH140" s="52"/>
      <c r="JI140" s="52"/>
      <c r="JJ140" s="52"/>
      <c r="JK140" s="52"/>
      <c r="JL140" s="52"/>
      <c r="JM140" s="52"/>
      <c r="JN140" s="52"/>
      <c r="JO140" s="52"/>
      <c r="JP140" s="52"/>
      <c r="JQ140" s="52"/>
      <c r="JR140" s="52"/>
      <c r="JS140" s="52"/>
      <c r="JT140" s="52"/>
      <c r="JU140" s="52"/>
      <c r="JV140" s="52"/>
      <c r="JW140" s="52"/>
      <c r="JX140" s="52"/>
      <c r="JY140" s="52"/>
      <c r="JZ140" s="52"/>
      <c r="KA140" s="52"/>
      <c r="KB140" s="52"/>
      <c r="KC140" s="52"/>
      <c r="KD140" s="52"/>
      <c r="KE140" s="52"/>
      <c r="KF140" s="52"/>
      <c r="KG140" s="52"/>
      <c r="KH140" s="52"/>
      <c r="KI140" s="52"/>
      <c r="KJ140" s="52"/>
      <c r="KK140" s="52"/>
      <c r="KL140" s="52"/>
      <c r="KM140" s="52"/>
      <c r="KN140" s="52"/>
      <c r="KO140" s="52"/>
      <c r="KP140" s="52"/>
      <c r="KQ140" s="52"/>
      <c r="KR140" s="52"/>
      <c r="KS140" s="52"/>
      <c r="KT140" s="52"/>
      <c r="KU140" s="52"/>
      <c r="KV140" s="52"/>
      <c r="KW140" s="52"/>
      <c r="KX140" s="52"/>
      <c r="KY140" s="52"/>
      <c r="KZ140" s="52"/>
      <c r="LA140" s="52"/>
      <c r="LB140" s="52"/>
      <c r="LC140" s="52"/>
      <c r="LD140" s="52"/>
      <c r="LE140" s="52"/>
      <c r="LF140" s="52"/>
      <c r="LG140" s="52"/>
      <c r="LH140" s="52"/>
      <c r="LI140" s="52"/>
      <c r="LJ140" s="52"/>
      <c r="LK140" s="52"/>
      <c r="LL140" s="52"/>
      <c r="LM140" s="52"/>
      <c r="LN140" s="52"/>
      <c r="LO140" s="52"/>
      <c r="LP140" s="52"/>
      <c r="LQ140" s="52"/>
      <c r="LR140" s="52"/>
      <c r="LS140" s="52"/>
      <c r="LT140" s="52"/>
      <c r="LU140" s="52"/>
      <c r="LV140" s="52"/>
      <c r="LW140" s="52"/>
      <c r="LX140" s="52"/>
      <c r="LY140" s="52"/>
      <c r="LZ140" s="52"/>
      <c r="MA140" s="52"/>
      <c r="MB140" s="52"/>
      <c r="MC140" s="52"/>
      <c r="MD140" s="52"/>
      <c r="ME140" s="52"/>
      <c r="MF140" s="52"/>
      <c r="MG140" s="52"/>
      <c r="MH140" s="52"/>
      <c r="MI140" s="52"/>
      <c r="MJ140" s="52"/>
      <c r="MK140" s="52"/>
      <c r="ML140" s="52"/>
      <c r="MM140" s="52"/>
      <c r="MN140" s="52"/>
      <c r="MO140" s="52"/>
      <c r="MP140" s="52"/>
      <c r="MQ140" s="52"/>
      <c r="MR140" s="52"/>
      <c r="MS140" s="52"/>
      <c r="MT140" s="52"/>
      <c r="MU140" s="52"/>
      <c r="MV140" s="52"/>
      <c r="MW140" s="52"/>
      <c r="MX140" s="52"/>
      <c r="MY140" s="52"/>
      <c r="MZ140" s="52"/>
      <c r="NA140" s="52"/>
      <c r="NB140" s="52"/>
      <c r="NC140" s="52"/>
      <c r="ND140" s="52"/>
      <c r="NE140" s="52"/>
      <c r="NF140" s="52"/>
      <c r="NG140" s="52"/>
      <c r="NH140" s="52"/>
      <c r="NI140" s="52"/>
      <c r="NJ140" s="52"/>
      <c r="NK140" s="52"/>
      <c r="NL140" s="52"/>
      <c r="NM140" s="52"/>
      <c r="NN140" s="52"/>
      <c r="NO140" s="52"/>
      <c r="NP140" s="52"/>
      <c r="NQ140" s="52"/>
      <c r="NR140" s="52"/>
      <c r="NS140" s="52"/>
      <c r="NT140" s="52"/>
      <c r="NU140" s="52"/>
      <c r="NV140" s="52"/>
      <c r="NW140" s="52"/>
      <c r="NX140" s="52"/>
      <c r="NY140" s="52"/>
      <c r="NZ140" s="52"/>
      <c r="OA140" s="52"/>
      <c r="OB140" s="52"/>
      <c r="OC140" s="52"/>
      <c r="OD140" s="52"/>
      <c r="OE140" s="52"/>
      <c r="OF140" s="52"/>
      <c r="OG140" s="52"/>
      <c r="OH140" s="52"/>
      <c r="OI140" s="52"/>
      <c r="OJ140" s="52"/>
      <c r="OK140" s="52"/>
      <c r="OL140" s="52"/>
      <c r="OM140" s="52"/>
      <c r="ON140" s="52"/>
      <c r="OO140" s="52"/>
      <c r="OP140" s="52"/>
      <c r="OQ140" s="52"/>
      <c r="OR140" s="52"/>
      <c r="OS140" s="52"/>
      <c r="OT140" s="52"/>
      <c r="OU140" s="52"/>
      <c r="OV140" s="52"/>
      <c r="OW140" s="52"/>
      <c r="OX140" s="52"/>
      <c r="OY140" s="52"/>
      <c r="OZ140" s="52"/>
      <c r="PA140" s="52"/>
      <c r="PB140" s="52"/>
      <c r="PC140" s="52"/>
      <c r="PD140" s="52"/>
      <c r="PE140" s="52"/>
      <c r="PF140" s="52"/>
      <c r="PG140" s="52"/>
      <c r="PH140" s="52"/>
      <c r="PI140" s="52"/>
      <c r="PJ140" s="52"/>
      <c r="PK140" s="52"/>
      <c r="PL140" s="52"/>
      <c r="PM140" s="52"/>
      <c r="PN140" s="52"/>
      <c r="PO140" s="52"/>
      <c r="PP140" s="52"/>
      <c r="PQ140" s="52"/>
      <c r="PR140" s="52"/>
      <c r="PS140" s="52"/>
      <c r="PT140" s="52"/>
      <c r="PU140" s="52"/>
      <c r="PV140" s="52"/>
      <c r="PW140" s="52"/>
      <c r="PX140" s="52"/>
      <c r="PY140" s="52"/>
      <c r="PZ140" s="52"/>
      <c r="QA140" s="52"/>
      <c r="QB140" s="52"/>
      <c r="QC140" s="52"/>
      <c r="QD140" s="52"/>
      <c r="QE140" s="52"/>
      <c r="QF140" s="52"/>
      <c r="QG140" s="52"/>
      <c r="QH140" s="52"/>
      <c r="QI140" s="52"/>
      <c r="QJ140" s="52"/>
      <c r="QK140" s="52"/>
      <c r="QL140" s="52"/>
      <c r="QM140" s="52"/>
      <c r="QN140" s="52"/>
      <c r="QO140" s="52"/>
      <c r="QP140" s="52"/>
      <c r="QQ140" s="52"/>
      <c r="QR140" s="52"/>
      <c r="QS140" s="52"/>
      <c r="QT140" s="52"/>
      <c r="QU140" s="52"/>
      <c r="QV140" s="52"/>
      <c r="QW140" s="52"/>
      <c r="QX140" s="52"/>
      <c r="QY140" s="52"/>
      <c r="QZ140" s="52"/>
      <c r="RA140" s="52"/>
      <c r="RB140" s="52"/>
      <c r="RC140" s="52"/>
      <c r="RD140" s="52"/>
      <c r="RE140" s="52"/>
      <c r="RF140" s="52"/>
      <c r="RG140" s="52"/>
      <c r="RH140" s="52"/>
      <c r="RI140" s="52"/>
      <c r="RJ140" s="52"/>
      <c r="RK140" s="52"/>
      <c r="RL140" s="52"/>
      <c r="RM140" s="52"/>
      <c r="RN140" s="52"/>
      <c r="RO140" s="52"/>
      <c r="RP140" s="52"/>
      <c r="RQ140" s="52"/>
      <c r="RR140" s="52"/>
      <c r="RS140" s="52"/>
      <c r="RT140" s="52"/>
      <c r="RU140" s="52"/>
      <c r="RV140" s="52"/>
      <c r="RW140" s="52"/>
      <c r="RX140" s="52"/>
      <c r="RY140" s="52"/>
      <c r="RZ140" s="52"/>
      <c r="SA140" s="52"/>
      <c r="SB140" s="52"/>
      <c r="SC140" s="52"/>
      <c r="SD140" s="52"/>
      <c r="SE140" s="52"/>
      <c r="SF140" s="52"/>
      <c r="SG140" s="52"/>
      <c r="SH140" s="52"/>
      <c r="SI140" s="52"/>
      <c r="SJ140" s="52"/>
      <c r="SK140" s="52"/>
      <c r="SL140" s="52"/>
      <c r="SM140" s="52"/>
      <c r="SN140" s="52"/>
      <c r="SO140" s="52"/>
      <c r="SP140" s="52"/>
      <c r="SQ140" s="52"/>
      <c r="SR140" s="52"/>
      <c r="SS140" s="52"/>
      <c r="ST140" s="52"/>
      <c r="SU140" s="52"/>
      <c r="SV140" s="52"/>
      <c r="SW140" s="52"/>
      <c r="SX140" s="52"/>
      <c r="SY140" s="52"/>
      <c r="SZ140" s="52"/>
      <c r="TA140" s="52"/>
      <c r="TB140" s="52"/>
      <c r="TC140" s="52"/>
      <c r="TD140" s="52"/>
      <c r="TE140" s="52"/>
      <c r="TF140" s="52"/>
      <c r="TG140" s="52"/>
      <c r="TH140" s="52"/>
      <c r="TI140" s="52"/>
      <c r="TJ140" s="52"/>
      <c r="TK140" s="52"/>
      <c r="TL140" s="52"/>
      <c r="TM140" s="52"/>
      <c r="TN140" s="52"/>
      <c r="TO140" s="52"/>
      <c r="TP140" s="52"/>
      <c r="TQ140" s="52"/>
      <c r="TR140" s="52"/>
      <c r="TS140" s="52"/>
      <c r="TT140" s="52"/>
      <c r="TU140" s="52"/>
      <c r="TV140" s="52"/>
      <c r="TW140" s="52"/>
      <c r="TX140" s="52"/>
      <c r="TY140" s="52"/>
      <c r="TZ140" s="52"/>
      <c r="UA140" s="52"/>
      <c r="UB140" s="52"/>
      <c r="UC140" s="52"/>
      <c r="UD140" s="52"/>
      <c r="UE140" s="52"/>
      <c r="UF140" s="52"/>
      <c r="UG140" s="52"/>
      <c r="UH140" s="52"/>
      <c r="UI140" s="52"/>
      <c r="UJ140" s="52"/>
      <c r="UK140" s="52"/>
      <c r="UL140" s="52"/>
      <c r="UM140" s="52"/>
      <c r="UN140" s="52"/>
      <c r="UO140" s="52"/>
      <c r="UP140" s="52"/>
      <c r="UQ140" s="52"/>
      <c r="UR140" s="52"/>
      <c r="US140" s="52"/>
      <c r="UT140" s="52"/>
      <c r="UU140" s="52"/>
      <c r="UV140" s="52"/>
      <c r="UW140" s="52"/>
      <c r="UX140" s="52"/>
      <c r="UY140" s="52"/>
      <c r="UZ140" s="52"/>
      <c r="VA140" s="52"/>
      <c r="VB140" s="52"/>
      <c r="VC140" s="52"/>
      <c r="VD140" s="52"/>
      <c r="VE140" s="52"/>
      <c r="VF140" s="52"/>
      <c r="VG140" s="52"/>
      <c r="VH140" s="52"/>
      <c r="VI140" s="52"/>
      <c r="VJ140" s="52"/>
      <c r="VK140" s="52"/>
      <c r="VL140" s="52"/>
      <c r="VM140" s="52"/>
      <c r="VN140" s="52"/>
      <c r="VO140" s="52"/>
      <c r="VP140" s="52"/>
      <c r="VQ140" s="52"/>
      <c r="VR140" s="52"/>
      <c r="VS140" s="52"/>
      <c r="VT140" s="52"/>
      <c r="VU140" s="52"/>
      <c r="VV140" s="52"/>
      <c r="VW140" s="52"/>
      <c r="VX140" s="52"/>
      <c r="VY140" s="52"/>
      <c r="VZ140" s="52"/>
      <c r="WA140" s="52"/>
      <c r="WB140" s="52"/>
      <c r="WC140" s="52"/>
      <c r="WD140" s="52"/>
      <c r="WE140" s="52"/>
      <c r="WF140" s="52"/>
      <c r="WG140" s="52"/>
      <c r="WH140" s="52"/>
      <c r="WI140" s="52"/>
      <c r="WJ140" s="52"/>
      <c r="WK140" s="52"/>
      <c r="WL140" s="52"/>
      <c r="WM140" s="52"/>
      <c r="WN140" s="52"/>
      <c r="WO140" s="52"/>
      <c r="WP140" s="52"/>
      <c r="WQ140" s="52"/>
      <c r="WR140" s="52"/>
      <c r="WS140" s="52"/>
      <c r="WT140" s="52"/>
      <c r="WU140" s="52"/>
      <c r="WV140" s="52"/>
      <c r="WW140" s="52"/>
      <c r="WX140" s="52"/>
      <c r="WY140" s="52"/>
      <c r="WZ140" s="52"/>
      <c r="XA140" s="52"/>
      <c r="XB140" s="52"/>
      <c r="XC140" s="52"/>
      <c r="XD140" s="52"/>
      <c r="XE140" s="52"/>
      <c r="XF140" s="52"/>
      <c r="XG140" s="52"/>
      <c r="XH140" s="52"/>
      <c r="XI140" s="52"/>
      <c r="XJ140" s="52"/>
      <c r="XK140" s="52"/>
      <c r="XL140" s="52"/>
      <c r="XM140" s="52"/>
      <c r="XN140" s="52"/>
      <c r="XO140" s="52"/>
      <c r="XP140" s="52"/>
      <c r="XQ140" s="52"/>
      <c r="XR140" s="52"/>
      <c r="XS140" s="52"/>
      <c r="XT140" s="52"/>
      <c r="XU140" s="52"/>
      <c r="XV140" s="52"/>
      <c r="XW140" s="52"/>
      <c r="XX140" s="52"/>
      <c r="XY140" s="52"/>
      <c r="XZ140" s="52"/>
      <c r="YA140" s="52"/>
      <c r="YB140" s="52"/>
      <c r="YC140" s="52"/>
      <c r="YD140" s="52"/>
      <c r="YE140" s="52"/>
      <c r="YF140" s="52"/>
      <c r="YG140" s="52"/>
      <c r="YH140" s="52"/>
      <c r="YI140" s="52"/>
      <c r="YJ140" s="52"/>
      <c r="YK140" s="52"/>
      <c r="YL140" s="52"/>
      <c r="YM140" s="52"/>
      <c r="YN140" s="52"/>
      <c r="YO140" s="52"/>
      <c r="YP140" s="52"/>
      <c r="YQ140" s="52"/>
      <c r="YR140" s="52"/>
      <c r="YS140" s="52"/>
      <c r="YT140" s="52"/>
      <c r="YU140" s="52"/>
      <c r="YV140" s="52"/>
      <c r="YW140" s="52"/>
      <c r="YX140" s="52"/>
      <c r="YY140" s="52"/>
      <c r="YZ140" s="52"/>
      <c r="ZA140" s="52"/>
      <c r="ZB140" s="52"/>
      <c r="ZC140" s="52"/>
      <c r="ZD140" s="52"/>
      <c r="ZE140" s="52"/>
      <c r="ZF140" s="52"/>
      <c r="ZG140" s="52"/>
      <c r="ZH140" s="52"/>
      <c r="ZI140" s="52"/>
      <c r="ZJ140" s="52"/>
      <c r="ZK140" s="52"/>
      <c r="ZL140" s="52"/>
      <c r="ZM140" s="52"/>
      <c r="ZN140" s="52"/>
      <c r="ZO140" s="52"/>
      <c r="ZP140" s="52"/>
      <c r="ZQ140" s="52"/>
      <c r="ZR140" s="52"/>
      <c r="ZS140" s="52"/>
      <c r="ZT140" s="52"/>
      <c r="ZU140" s="52"/>
      <c r="ZV140" s="52"/>
      <c r="ZW140" s="52"/>
      <c r="ZX140" s="52"/>
      <c r="ZY140" s="52"/>
      <c r="ZZ140" s="52"/>
      <c r="AAA140" s="52"/>
      <c r="AAB140" s="52"/>
      <c r="AAC140" s="52"/>
      <c r="AAD140" s="52"/>
      <c r="AAE140" s="52"/>
      <c r="AAF140" s="52"/>
      <c r="AAG140" s="52"/>
      <c r="AAH140" s="52"/>
      <c r="AAI140" s="52"/>
      <c r="AAJ140" s="52"/>
      <c r="AAK140" s="52"/>
      <c r="AAL140" s="52"/>
      <c r="AAM140" s="52"/>
      <c r="AAN140" s="52"/>
      <c r="AAO140" s="52"/>
      <c r="AAP140" s="52"/>
      <c r="AAQ140" s="52"/>
      <c r="AAR140" s="52"/>
      <c r="AAS140" s="52"/>
      <c r="AAT140" s="52"/>
      <c r="AAU140" s="52"/>
      <c r="AAV140" s="52"/>
      <c r="AAW140" s="52"/>
      <c r="AAX140" s="52"/>
      <c r="AAY140" s="52"/>
      <c r="AAZ140" s="52"/>
      <c r="ABA140" s="52"/>
      <c r="ABB140" s="52"/>
      <c r="ABC140" s="52"/>
      <c r="ABD140" s="52"/>
      <c r="ABE140" s="52"/>
      <c r="ABF140" s="52"/>
      <c r="ABG140" s="52"/>
      <c r="ABH140" s="52"/>
      <c r="ABI140" s="52"/>
      <c r="ABJ140" s="52"/>
      <c r="ABK140" s="52"/>
      <c r="ABL140" s="52"/>
      <c r="ABM140" s="52"/>
      <c r="ABN140" s="52"/>
      <c r="ABO140" s="52"/>
      <c r="ABP140" s="52"/>
      <c r="ABQ140" s="52"/>
      <c r="ABR140" s="52"/>
      <c r="ABS140" s="52"/>
      <c r="ABT140" s="52"/>
      <c r="ABU140" s="52"/>
      <c r="ABV140" s="52"/>
      <c r="ABW140" s="52"/>
      <c r="ABX140" s="52"/>
      <c r="ABY140" s="52"/>
      <c r="ABZ140" s="52"/>
      <c r="ACA140" s="52"/>
      <c r="ACB140" s="52"/>
      <c r="ACC140" s="52"/>
      <c r="ACD140" s="52"/>
      <c r="ACE140" s="52"/>
      <c r="ACF140" s="52"/>
      <c r="ACG140" s="52"/>
      <c r="ACH140" s="52"/>
      <c r="ACI140" s="52"/>
      <c r="ACJ140" s="52"/>
      <c r="ACK140" s="52"/>
      <c r="ACL140" s="52"/>
      <c r="ACM140" s="52"/>
      <c r="ACN140" s="52"/>
      <c r="ACO140" s="52"/>
      <c r="ACP140" s="52"/>
      <c r="ACQ140" s="52"/>
      <c r="ACR140" s="52"/>
      <c r="ACS140" s="52"/>
      <c r="ACT140" s="52"/>
      <c r="ACU140" s="52"/>
      <c r="ACV140" s="52"/>
      <c r="ACW140" s="52"/>
      <c r="ACX140" s="52"/>
      <c r="ACY140" s="52"/>
      <c r="ACZ140" s="52"/>
      <c r="ADA140" s="52"/>
      <c r="ADB140" s="52"/>
      <c r="ADC140" s="52"/>
      <c r="ADD140" s="52"/>
      <c r="ADE140" s="52"/>
      <c r="ADF140" s="52"/>
      <c r="ADG140" s="52"/>
      <c r="ADH140" s="52"/>
      <c r="ADI140" s="52"/>
      <c r="ADJ140" s="52"/>
      <c r="ADK140" s="52"/>
      <c r="ADL140" s="52"/>
      <c r="ADM140" s="52"/>
      <c r="ADN140" s="52"/>
      <c r="ADO140" s="52"/>
      <c r="ADP140" s="52"/>
      <c r="ADQ140" s="52"/>
      <c r="ADR140" s="52"/>
      <c r="ADS140" s="52"/>
      <c r="ADT140" s="52"/>
      <c r="ADU140" s="52"/>
      <c r="ADV140" s="52"/>
      <c r="ADW140" s="52"/>
      <c r="ADX140" s="52"/>
      <c r="ADY140" s="52"/>
      <c r="ADZ140" s="52"/>
      <c r="AEA140" s="52"/>
      <c r="AEB140" s="52"/>
      <c r="AEC140" s="52"/>
      <c r="AED140" s="52"/>
      <c r="AEE140" s="52"/>
      <c r="AEF140" s="52"/>
      <c r="AEG140" s="52"/>
      <c r="AEH140" s="52"/>
      <c r="AEI140" s="52"/>
      <c r="AEJ140" s="52"/>
      <c r="AEK140" s="52"/>
      <c r="AEL140" s="52"/>
      <c r="AEM140" s="52"/>
      <c r="AEN140" s="52"/>
      <c r="AEO140" s="52"/>
      <c r="AEP140" s="52"/>
      <c r="AEQ140" s="52"/>
      <c r="AER140" s="52"/>
      <c r="AES140" s="52"/>
      <c r="AET140" s="52"/>
      <c r="AEU140" s="52"/>
      <c r="AEV140" s="52"/>
      <c r="AEW140" s="52"/>
      <c r="AEX140" s="52"/>
      <c r="AEY140" s="52"/>
      <c r="AEZ140" s="52"/>
      <c r="AFA140" s="52"/>
      <c r="AFB140" s="52"/>
      <c r="AFC140" s="52"/>
      <c r="AFD140" s="52"/>
      <c r="AFE140" s="52"/>
      <c r="AFF140" s="52"/>
      <c r="AFG140" s="52"/>
      <c r="AFH140" s="52"/>
      <c r="AFI140" s="52"/>
      <c r="AFJ140" s="52"/>
      <c r="AFK140" s="52"/>
      <c r="AFL140" s="52"/>
      <c r="AFM140" s="52"/>
      <c r="AFN140" s="52"/>
      <c r="AFO140" s="52"/>
      <c r="AFP140" s="52"/>
      <c r="AFQ140" s="52"/>
      <c r="AFR140" s="52"/>
      <c r="AFS140" s="52"/>
      <c r="AFT140" s="52"/>
      <c r="AFU140" s="52"/>
      <c r="AFV140" s="52"/>
      <c r="AFW140" s="52"/>
      <c r="AFX140" s="52"/>
      <c r="AFY140" s="52"/>
      <c r="AFZ140" s="52"/>
      <c r="AGA140" s="52"/>
      <c r="AGB140" s="52"/>
      <c r="AGC140" s="52"/>
      <c r="AGD140" s="52"/>
      <c r="AGE140" s="52"/>
      <c r="AGF140" s="52"/>
      <c r="AGG140" s="52"/>
      <c r="AGH140" s="52"/>
      <c r="AGI140" s="52"/>
      <c r="AGJ140" s="52"/>
      <c r="AGK140" s="52"/>
      <c r="AGL140" s="52"/>
      <c r="AGM140" s="52"/>
      <c r="AGN140" s="52"/>
      <c r="AGO140" s="52"/>
      <c r="AGP140" s="52"/>
      <c r="AGQ140" s="52"/>
      <c r="AGR140" s="52"/>
      <c r="AGS140" s="52"/>
      <c r="AGT140" s="52"/>
      <c r="AGU140" s="52"/>
      <c r="AGV140" s="52"/>
      <c r="AGW140" s="52"/>
      <c r="AGX140" s="52"/>
      <c r="AGY140" s="52"/>
      <c r="AGZ140" s="52"/>
      <c r="AHA140" s="52"/>
      <c r="AHB140" s="52"/>
      <c r="AHC140" s="52"/>
      <c r="AHD140" s="52"/>
      <c r="AHE140" s="52"/>
      <c r="AHF140" s="52"/>
      <c r="AHG140" s="52"/>
      <c r="AHH140" s="52"/>
      <c r="AHI140" s="52"/>
      <c r="AHJ140" s="52"/>
      <c r="AHK140" s="52"/>
      <c r="AHL140" s="52"/>
      <c r="AHM140" s="52"/>
      <c r="AHN140" s="52"/>
      <c r="AHO140" s="52"/>
      <c r="AHP140" s="52"/>
      <c r="AHQ140" s="52"/>
      <c r="AHR140" s="52"/>
      <c r="AHS140" s="52"/>
      <c r="AHT140" s="52"/>
      <c r="AHU140" s="52"/>
      <c r="AHV140" s="52"/>
      <c r="AHW140" s="52"/>
      <c r="AHX140" s="52"/>
      <c r="AHY140" s="52"/>
      <c r="AHZ140" s="52"/>
      <c r="AIA140" s="52"/>
      <c r="AIB140" s="52"/>
      <c r="AIC140" s="52"/>
      <c r="AID140" s="52"/>
      <c r="AIE140" s="52"/>
      <c r="AIF140" s="52"/>
      <c r="AIG140" s="52"/>
      <c r="AIH140" s="52"/>
      <c r="AII140" s="52"/>
      <c r="AIJ140" s="52"/>
      <c r="AIK140" s="52"/>
      <c r="AIL140" s="52"/>
      <c r="AIM140" s="52"/>
      <c r="AIN140" s="52"/>
      <c r="AIO140" s="52"/>
      <c r="AIP140" s="52"/>
      <c r="AIQ140" s="52"/>
      <c r="AIR140" s="52"/>
      <c r="AIS140" s="52"/>
      <c r="AIT140" s="52"/>
      <c r="AIU140" s="52"/>
      <c r="AIV140" s="52"/>
      <c r="AIW140" s="52"/>
      <c r="AIX140" s="52"/>
      <c r="AIY140" s="52"/>
      <c r="AIZ140" s="52"/>
      <c r="AJA140" s="52"/>
      <c r="AJB140" s="52"/>
      <c r="AJC140" s="52"/>
      <c r="AJD140" s="52"/>
      <c r="AJE140" s="52"/>
      <c r="AJF140" s="52"/>
      <c r="AJG140" s="52"/>
      <c r="AJH140" s="52"/>
      <c r="AJI140" s="52"/>
      <c r="AJJ140" s="52"/>
      <c r="AJK140" s="52"/>
      <c r="AJL140" s="52"/>
      <c r="AJM140" s="52"/>
      <c r="AJN140" s="52"/>
      <c r="AJO140" s="52"/>
      <c r="AJP140" s="52"/>
      <c r="AJQ140" s="52"/>
      <c r="AJR140" s="52"/>
      <c r="AJS140" s="52"/>
      <c r="AJT140" s="52"/>
      <c r="AJU140" s="52"/>
      <c r="AJV140" s="52"/>
      <c r="AJW140" s="52"/>
      <c r="AJX140" s="52"/>
      <c r="AJY140" s="52"/>
      <c r="AJZ140" s="52"/>
      <c r="AKA140" s="52"/>
      <c r="AKB140" s="52"/>
      <c r="AKC140" s="52"/>
      <c r="AKD140" s="52"/>
      <c r="AKE140" s="52"/>
      <c r="AKF140" s="52"/>
      <c r="AKG140" s="52"/>
      <c r="AKH140" s="52"/>
      <c r="AKI140" s="52"/>
      <c r="AKJ140" s="52"/>
      <c r="AKK140" s="52"/>
      <c r="AKL140" s="52"/>
      <c r="AKM140" s="52"/>
      <c r="AKN140" s="52"/>
      <c r="AKO140" s="52"/>
      <c r="AKP140" s="52"/>
      <c r="AKQ140" s="52"/>
      <c r="AKR140" s="52"/>
      <c r="AKS140" s="52"/>
      <c r="AKT140" s="52"/>
      <c r="AKU140" s="52"/>
      <c r="AKV140" s="52"/>
      <c r="AKW140" s="52"/>
      <c r="AKX140" s="52"/>
      <c r="AKY140" s="52"/>
      <c r="AKZ140" s="52"/>
      <c r="ALA140" s="52"/>
      <c r="ALB140" s="52"/>
      <c r="ALC140" s="52"/>
      <c r="ALD140" s="52"/>
      <c r="ALE140" s="52"/>
      <c r="ALF140" s="52"/>
      <c r="ALG140" s="52"/>
      <c r="ALH140" s="52"/>
      <c r="ALI140" s="52"/>
      <c r="ALJ140" s="52"/>
      <c r="ALK140" s="52"/>
      <c r="ALL140" s="52"/>
      <c r="ALM140" s="52"/>
      <c r="ALN140" s="52"/>
      <c r="ALO140" s="52"/>
      <c r="ALP140" s="52"/>
      <c r="ALQ140" s="52"/>
      <c r="ALR140" s="52"/>
      <c r="ALS140" s="52"/>
      <c r="ALT140" s="52"/>
      <c r="ALU140" s="52"/>
      <c r="ALV140" s="52"/>
      <c r="ALW140" s="52"/>
      <c r="ALX140" s="52"/>
      <c r="ALY140" s="52"/>
      <c r="ALZ140" s="52"/>
      <c r="AMA140" s="52"/>
      <c r="AMB140" s="52"/>
      <c r="AMC140" s="52"/>
      <c r="AMD140" s="52"/>
      <c r="AME140" s="52"/>
      <c r="AMF140" s="52"/>
      <c r="AMG140" s="52"/>
      <c r="AMH140" s="52"/>
      <c r="AMI140" s="52"/>
      <c r="AMJ140" s="52"/>
    </row>
    <row r="141" spans="1:1024" s="53" customFormat="1" ht="38.25" outlineLevel="1">
      <c r="A141" s="153" t="s">
        <v>351</v>
      </c>
      <c r="B141" s="54">
        <v>99262</v>
      </c>
      <c r="C141" s="54" t="s">
        <v>16</v>
      </c>
      <c r="D141" s="55" t="s">
        <v>179</v>
      </c>
      <c r="E141" s="54" t="s">
        <v>116</v>
      </c>
      <c r="F141" s="69">
        <v>6</v>
      </c>
      <c r="G141" s="56"/>
      <c r="H141" s="57">
        <f t="shared" si="29"/>
        <v>0</v>
      </c>
      <c r="I141" s="58">
        <f t="shared" si="30"/>
        <v>0</v>
      </c>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c r="IT141" s="52"/>
      <c r="IU141" s="52"/>
      <c r="IV141" s="52"/>
      <c r="IW141" s="52"/>
      <c r="IX141" s="52"/>
      <c r="IY141" s="52"/>
      <c r="IZ141" s="52"/>
      <c r="JA141" s="52"/>
      <c r="JB141" s="52"/>
      <c r="JC141" s="52"/>
      <c r="JD141" s="52"/>
      <c r="JE141" s="52"/>
      <c r="JF141" s="52"/>
      <c r="JG141" s="52"/>
      <c r="JH141" s="52"/>
      <c r="JI141" s="52"/>
      <c r="JJ141" s="52"/>
      <c r="JK141" s="52"/>
      <c r="JL141" s="52"/>
      <c r="JM141" s="52"/>
      <c r="JN141" s="52"/>
      <c r="JO141" s="52"/>
      <c r="JP141" s="52"/>
      <c r="JQ141" s="52"/>
      <c r="JR141" s="52"/>
      <c r="JS141" s="52"/>
      <c r="JT141" s="52"/>
      <c r="JU141" s="52"/>
      <c r="JV141" s="52"/>
      <c r="JW141" s="52"/>
      <c r="JX141" s="52"/>
      <c r="JY141" s="52"/>
      <c r="JZ141" s="52"/>
      <c r="KA141" s="52"/>
      <c r="KB141" s="52"/>
      <c r="KC141" s="52"/>
      <c r="KD141" s="52"/>
      <c r="KE141" s="52"/>
      <c r="KF141" s="52"/>
      <c r="KG141" s="52"/>
      <c r="KH141" s="52"/>
      <c r="KI141" s="52"/>
      <c r="KJ141" s="52"/>
      <c r="KK141" s="52"/>
      <c r="KL141" s="52"/>
      <c r="KM141" s="52"/>
      <c r="KN141" s="52"/>
      <c r="KO141" s="52"/>
      <c r="KP141" s="52"/>
      <c r="KQ141" s="52"/>
      <c r="KR141" s="52"/>
      <c r="KS141" s="52"/>
      <c r="KT141" s="52"/>
      <c r="KU141" s="52"/>
      <c r="KV141" s="52"/>
      <c r="KW141" s="52"/>
      <c r="KX141" s="52"/>
      <c r="KY141" s="52"/>
      <c r="KZ141" s="52"/>
      <c r="LA141" s="52"/>
      <c r="LB141" s="52"/>
      <c r="LC141" s="52"/>
      <c r="LD141" s="52"/>
      <c r="LE141" s="52"/>
      <c r="LF141" s="52"/>
      <c r="LG141" s="52"/>
      <c r="LH141" s="52"/>
      <c r="LI141" s="52"/>
      <c r="LJ141" s="52"/>
      <c r="LK141" s="52"/>
      <c r="LL141" s="52"/>
      <c r="LM141" s="52"/>
      <c r="LN141" s="52"/>
      <c r="LO141" s="52"/>
      <c r="LP141" s="52"/>
      <c r="LQ141" s="52"/>
      <c r="LR141" s="52"/>
      <c r="LS141" s="52"/>
      <c r="LT141" s="52"/>
      <c r="LU141" s="52"/>
      <c r="LV141" s="52"/>
      <c r="LW141" s="52"/>
      <c r="LX141" s="52"/>
      <c r="LY141" s="52"/>
      <c r="LZ141" s="52"/>
      <c r="MA141" s="52"/>
      <c r="MB141" s="52"/>
      <c r="MC141" s="52"/>
      <c r="MD141" s="52"/>
      <c r="ME141" s="52"/>
      <c r="MF141" s="52"/>
      <c r="MG141" s="52"/>
      <c r="MH141" s="52"/>
      <c r="MI141" s="52"/>
      <c r="MJ141" s="52"/>
      <c r="MK141" s="52"/>
      <c r="ML141" s="52"/>
      <c r="MM141" s="52"/>
      <c r="MN141" s="52"/>
      <c r="MO141" s="52"/>
      <c r="MP141" s="52"/>
      <c r="MQ141" s="52"/>
      <c r="MR141" s="52"/>
      <c r="MS141" s="52"/>
      <c r="MT141" s="52"/>
      <c r="MU141" s="52"/>
      <c r="MV141" s="52"/>
      <c r="MW141" s="52"/>
      <c r="MX141" s="52"/>
      <c r="MY141" s="52"/>
      <c r="MZ141" s="52"/>
      <c r="NA141" s="52"/>
      <c r="NB141" s="52"/>
      <c r="NC141" s="52"/>
      <c r="ND141" s="52"/>
      <c r="NE141" s="52"/>
      <c r="NF141" s="52"/>
      <c r="NG141" s="52"/>
      <c r="NH141" s="52"/>
      <c r="NI141" s="52"/>
      <c r="NJ141" s="52"/>
      <c r="NK141" s="52"/>
      <c r="NL141" s="52"/>
      <c r="NM141" s="52"/>
      <c r="NN141" s="52"/>
      <c r="NO141" s="52"/>
      <c r="NP141" s="52"/>
      <c r="NQ141" s="52"/>
      <c r="NR141" s="52"/>
      <c r="NS141" s="52"/>
      <c r="NT141" s="52"/>
      <c r="NU141" s="52"/>
      <c r="NV141" s="52"/>
      <c r="NW141" s="52"/>
      <c r="NX141" s="52"/>
      <c r="NY141" s="52"/>
      <c r="NZ141" s="52"/>
      <c r="OA141" s="52"/>
      <c r="OB141" s="52"/>
      <c r="OC141" s="52"/>
      <c r="OD141" s="52"/>
      <c r="OE141" s="52"/>
      <c r="OF141" s="52"/>
      <c r="OG141" s="52"/>
      <c r="OH141" s="52"/>
      <c r="OI141" s="52"/>
      <c r="OJ141" s="52"/>
      <c r="OK141" s="52"/>
      <c r="OL141" s="52"/>
      <c r="OM141" s="52"/>
      <c r="ON141" s="52"/>
      <c r="OO141" s="52"/>
      <c r="OP141" s="52"/>
      <c r="OQ141" s="52"/>
      <c r="OR141" s="52"/>
      <c r="OS141" s="52"/>
      <c r="OT141" s="52"/>
      <c r="OU141" s="52"/>
      <c r="OV141" s="52"/>
      <c r="OW141" s="52"/>
      <c r="OX141" s="52"/>
      <c r="OY141" s="52"/>
      <c r="OZ141" s="52"/>
      <c r="PA141" s="52"/>
      <c r="PB141" s="52"/>
      <c r="PC141" s="52"/>
      <c r="PD141" s="52"/>
      <c r="PE141" s="52"/>
      <c r="PF141" s="52"/>
      <c r="PG141" s="52"/>
      <c r="PH141" s="52"/>
      <c r="PI141" s="52"/>
      <c r="PJ141" s="52"/>
      <c r="PK141" s="52"/>
      <c r="PL141" s="52"/>
      <c r="PM141" s="52"/>
      <c r="PN141" s="52"/>
      <c r="PO141" s="52"/>
      <c r="PP141" s="52"/>
      <c r="PQ141" s="52"/>
      <c r="PR141" s="52"/>
      <c r="PS141" s="52"/>
      <c r="PT141" s="52"/>
      <c r="PU141" s="52"/>
      <c r="PV141" s="52"/>
      <c r="PW141" s="52"/>
      <c r="PX141" s="52"/>
      <c r="PY141" s="52"/>
      <c r="PZ141" s="52"/>
      <c r="QA141" s="52"/>
      <c r="QB141" s="52"/>
      <c r="QC141" s="52"/>
      <c r="QD141" s="52"/>
      <c r="QE141" s="52"/>
      <c r="QF141" s="52"/>
      <c r="QG141" s="52"/>
      <c r="QH141" s="52"/>
      <c r="QI141" s="52"/>
      <c r="QJ141" s="52"/>
      <c r="QK141" s="52"/>
      <c r="QL141" s="52"/>
      <c r="QM141" s="52"/>
      <c r="QN141" s="52"/>
      <c r="QO141" s="52"/>
      <c r="QP141" s="52"/>
      <c r="QQ141" s="52"/>
      <c r="QR141" s="52"/>
      <c r="QS141" s="52"/>
      <c r="QT141" s="52"/>
      <c r="QU141" s="52"/>
      <c r="QV141" s="52"/>
      <c r="QW141" s="52"/>
      <c r="QX141" s="52"/>
      <c r="QY141" s="52"/>
      <c r="QZ141" s="52"/>
      <c r="RA141" s="52"/>
      <c r="RB141" s="52"/>
      <c r="RC141" s="52"/>
      <c r="RD141" s="52"/>
      <c r="RE141" s="52"/>
      <c r="RF141" s="52"/>
      <c r="RG141" s="52"/>
      <c r="RH141" s="52"/>
      <c r="RI141" s="52"/>
      <c r="RJ141" s="52"/>
      <c r="RK141" s="52"/>
      <c r="RL141" s="52"/>
      <c r="RM141" s="52"/>
      <c r="RN141" s="52"/>
      <c r="RO141" s="52"/>
      <c r="RP141" s="52"/>
      <c r="RQ141" s="52"/>
      <c r="RR141" s="52"/>
      <c r="RS141" s="52"/>
      <c r="RT141" s="52"/>
      <c r="RU141" s="52"/>
      <c r="RV141" s="52"/>
      <c r="RW141" s="52"/>
      <c r="RX141" s="52"/>
      <c r="RY141" s="52"/>
      <c r="RZ141" s="52"/>
      <c r="SA141" s="52"/>
      <c r="SB141" s="52"/>
      <c r="SC141" s="52"/>
      <c r="SD141" s="52"/>
      <c r="SE141" s="52"/>
      <c r="SF141" s="52"/>
      <c r="SG141" s="52"/>
      <c r="SH141" s="52"/>
      <c r="SI141" s="52"/>
      <c r="SJ141" s="52"/>
      <c r="SK141" s="52"/>
      <c r="SL141" s="52"/>
      <c r="SM141" s="52"/>
      <c r="SN141" s="52"/>
      <c r="SO141" s="52"/>
      <c r="SP141" s="52"/>
      <c r="SQ141" s="52"/>
      <c r="SR141" s="52"/>
      <c r="SS141" s="52"/>
      <c r="ST141" s="52"/>
      <c r="SU141" s="52"/>
      <c r="SV141" s="52"/>
      <c r="SW141" s="52"/>
      <c r="SX141" s="52"/>
      <c r="SY141" s="52"/>
      <c r="SZ141" s="52"/>
      <c r="TA141" s="52"/>
      <c r="TB141" s="52"/>
      <c r="TC141" s="52"/>
      <c r="TD141" s="52"/>
      <c r="TE141" s="52"/>
      <c r="TF141" s="52"/>
      <c r="TG141" s="52"/>
      <c r="TH141" s="52"/>
      <c r="TI141" s="52"/>
      <c r="TJ141" s="52"/>
      <c r="TK141" s="52"/>
      <c r="TL141" s="52"/>
      <c r="TM141" s="52"/>
      <c r="TN141" s="52"/>
      <c r="TO141" s="52"/>
      <c r="TP141" s="52"/>
      <c r="TQ141" s="52"/>
      <c r="TR141" s="52"/>
      <c r="TS141" s="52"/>
      <c r="TT141" s="52"/>
      <c r="TU141" s="52"/>
      <c r="TV141" s="52"/>
      <c r="TW141" s="52"/>
      <c r="TX141" s="52"/>
      <c r="TY141" s="52"/>
      <c r="TZ141" s="52"/>
      <c r="UA141" s="52"/>
      <c r="UB141" s="52"/>
      <c r="UC141" s="52"/>
      <c r="UD141" s="52"/>
      <c r="UE141" s="52"/>
      <c r="UF141" s="52"/>
      <c r="UG141" s="52"/>
      <c r="UH141" s="52"/>
      <c r="UI141" s="52"/>
      <c r="UJ141" s="52"/>
      <c r="UK141" s="52"/>
      <c r="UL141" s="52"/>
      <c r="UM141" s="52"/>
      <c r="UN141" s="52"/>
      <c r="UO141" s="52"/>
      <c r="UP141" s="52"/>
      <c r="UQ141" s="52"/>
      <c r="UR141" s="52"/>
      <c r="US141" s="52"/>
      <c r="UT141" s="52"/>
      <c r="UU141" s="52"/>
      <c r="UV141" s="52"/>
      <c r="UW141" s="52"/>
      <c r="UX141" s="52"/>
      <c r="UY141" s="52"/>
      <c r="UZ141" s="52"/>
      <c r="VA141" s="52"/>
      <c r="VB141" s="52"/>
      <c r="VC141" s="52"/>
      <c r="VD141" s="52"/>
      <c r="VE141" s="52"/>
      <c r="VF141" s="52"/>
      <c r="VG141" s="52"/>
      <c r="VH141" s="52"/>
      <c r="VI141" s="52"/>
      <c r="VJ141" s="52"/>
      <c r="VK141" s="52"/>
      <c r="VL141" s="52"/>
      <c r="VM141" s="52"/>
      <c r="VN141" s="52"/>
      <c r="VO141" s="52"/>
      <c r="VP141" s="52"/>
      <c r="VQ141" s="52"/>
      <c r="VR141" s="52"/>
      <c r="VS141" s="52"/>
      <c r="VT141" s="52"/>
      <c r="VU141" s="52"/>
      <c r="VV141" s="52"/>
      <c r="VW141" s="52"/>
      <c r="VX141" s="52"/>
      <c r="VY141" s="52"/>
      <c r="VZ141" s="52"/>
      <c r="WA141" s="52"/>
      <c r="WB141" s="52"/>
      <c r="WC141" s="52"/>
      <c r="WD141" s="52"/>
      <c r="WE141" s="52"/>
      <c r="WF141" s="52"/>
      <c r="WG141" s="52"/>
      <c r="WH141" s="52"/>
      <c r="WI141" s="52"/>
      <c r="WJ141" s="52"/>
      <c r="WK141" s="52"/>
      <c r="WL141" s="52"/>
      <c r="WM141" s="52"/>
      <c r="WN141" s="52"/>
      <c r="WO141" s="52"/>
      <c r="WP141" s="52"/>
      <c r="WQ141" s="52"/>
      <c r="WR141" s="52"/>
      <c r="WS141" s="52"/>
      <c r="WT141" s="52"/>
      <c r="WU141" s="52"/>
      <c r="WV141" s="52"/>
      <c r="WW141" s="52"/>
      <c r="WX141" s="52"/>
      <c r="WY141" s="52"/>
      <c r="WZ141" s="52"/>
      <c r="XA141" s="52"/>
      <c r="XB141" s="52"/>
      <c r="XC141" s="52"/>
      <c r="XD141" s="52"/>
      <c r="XE141" s="52"/>
      <c r="XF141" s="52"/>
      <c r="XG141" s="52"/>
      <c r="XH141" s="52"/>
      <c r="XI141" s="52"/>
      <c r="XJ141" s="52"/>
      <c r="XK141" s="52"/>
      <c r="XL141" s="52"/>
      <c r="XM141" s="52"/>
      <c r="XN141" s="52"/>
      <c r="XO141" s="52"/>
      <c r="XP141" s="52"/>
      <c r="XQ141" s="52"/>
      <c r="XR141" s="52"/>
      <c r="XS141" s="52"/>
      <c r="XT141" s="52"/>
      <c r="XU141" s="52"/>
      <c r="XV141" s="52"/>
      <c r="XW141" s="52"/>
      <c r="XX141" s="52"/>
      <c r="XY141" s="52"/>
      <c r="XZ141" s="52"/>
      <c r="YA141" s="52"/>
      <c r="YB141" s="52"/>
      <c r="YC141" s="52"/>
      <c r="YD141" s="52"/>
      <c r="YE141" s="52"/>
      <c r="YF141" s="52"/>
      <c r="YG141" s="52"/>
      <c r="YH141" s="52"/>
      <c r="YI141" s="52"/>
      <c r="YJ141" s="52"/>
      <c r="YK141" s="52"/>
      <c r="YL141" s="52"/>
      <c r="YM141" s="52"/>
      <c r="YN141" s="52"/>
      <c r="YO141" s="52"/>
      <c r="YP141" s="52"/>
      <c r="YQ141" s="52"/>
      <c r="YR141" s="52"/>
      <c r="YS141" s="52"/>
      <c r="YT141" s="52"/>
      <c r="YU141" s="52"/>
      <c r="YV141" s="52"/>
      <c r="YW141" s="52"/>
      <c r="YX141" s="52"/>
      <c r="YY141" s="52"/>
      <c r="YZ141" s="52"/>
      <c r="ZA141" s="52"/>
      <c r="ZB141" s="52"/>
      <c r="ZC141" s="52"/>
      <c r="ZD141" s="52"/>
      <c r="ZE141" s="52"/>
      <c r="ZF141" s="52"/>
      <c r="ZG141" s="52"/>
      <c r="ZH141" s="52"/>
      <c r="ZI141" s="52"/>
      <c r="ZJ141" s="52"/>
      <c r="ZK141" s="52"/>
      <c r="ZL141" s="52"/>
      <c r="ZM141" s="52"/>
      <c r="ZN141" s="52"/>
      <c r="ZO141" s="52"/>
      <c r="ZP141" s="52"/>
      <c r="ZQ141" s="52"/>
      <c r="ZR141" s="52"/>
      <c r="ZS141" s="52"/>
      <c r="ZT141" s="52"/>
      <c r="ZU141" s="52"/>
      <c r="ZV141" s="52"/>
      <c r="ZW141" s="52"/>
      <c r="ZX141" s="52"/>
      <c r="ZY141" s="52"/>
      <c r="ZZ141" s="52"/>
      <c r="AAA141" s="52"/>
      <c r="AAB141" s="52"/>
      <c r="AAC141" s="52"/>
      <c r="AAD141" s="52"/>
      <c r="AAE141" s="52"/>
      <c r="AAF141" s="52"/>
      <c r="AAG141" s="52"/>
      <c r="AAH141" s="52"/>
      <c r="AAI141" s="52"/>
      <c r="AAJ141" s="52"/>
      <c r="AAK141" s="52"/>
      <c r="AAL141" s="52"/>
      <c r="AAM141" s="52"/>
      <c r="AAN141" s="52"/>
      <c r="AAO141" s="52"/>
      <c r="AAP141" s="52"/>
      <c r="AAQ141" s="52"/>
      <c r="AAR141" s="52"/>
      <c r="AAS141" s="52"/>
      <c r="AAT141" s="52"/>
      <c r="AAU141" s="52"/>
      <c r="AAV141" s="52"/>
      <c r="AAW141" s="52"/>
      <c r="AAX141" s="52"/>
      <c r="AAY141" s="52"/>
      <c r="AAZ141" s="52"/>
      <c r="ABA141" s="52"/>
      <c r="ABB141" s="52"/>
      <c r="ABC141" s="52"/>
      <c r="ABD141" s="52"/>
      <c r="ABE141" s="52"/>
      <c r="ABF141" s="52"/>
      <c r="ABG141" s="52"/>
      <c r="ABH141" s="52"/>
      <c r="ABI141" s="52"/>
      <c r="ABJ141" s="52"/>
      <c r="ABK141" s="52"/>
      <c r="ABL141" s="52"/>
      <c r="ABM141" s="52"/>
      <c r="ABN141" s="52"/>
      <c r="ABO141" s="52"/>
      <c r="ABP141" s="52"/>
      <c r="ABQ141" s="52"/>
      <c r="ABR141" s="52"/>
      <c r="ABS141" s="52"/>
      <c r="ABT141" s="52"/>
      <c r="ABU141" s="52"/>
      <c r="ABV141" s="52"/>
      <c r="ABW141" s="52"/>
      <c r="ABX141" s="52"/>
      <c r="ABY141" s="52"/>
      <c r="ABZ141" s="52"/>
      <c r="ACA141" s="52"/>
      <c r="ACB141" s="52"/>
      <c r="ACC141" s="52"/>
      <c r="ACD141" s="52"/>
      <c r="ACE141" s="52"/>
      <c r="ACF141" s="52"/>
      <c r="ACG141" s="52"/>
      <c r="ACH141" s="52"/>
      <c r="ACI141" s="52"/>
      <c r="ACJ141" s="52"/>
      <c r="ACK141" s="52"/>
      <c r="ACL141" s="52"/>
      <c r="ACM141" s="52"/>
      <c r="ACN141" s="52"/>
      <c r="ACO141" s="52"/>
      <c r="ACP141" s="52"/>
      <c r="ACQ141" s="52"/>
      <c r="ACR141" s="52"/>
      <c r="ACS141" s="52"/>
      <c r="ACT141" s="52"/>
      <c r="ACU141" s="52"/>
      <c r="ACV141" s="52"/>
      <c r="ACW141" s="52"/>
      <c r="ACX141" s="52"/>
      <c r="ACY141" s="52"/>
      <c r="ACZ141" s="52"/>
      <c r="ADA141" s="52"/>
      <c r="ADB141" s="52"/>
      <c r="ADC141" s="52"/>
      <c r="ADD141" s="52"/>
      <c r="ADE141" s="52"/>
      <c r="ADF141" s="52"/>
      <c r="ADG141" s="52"/>
      <c r="ADH141" s="52"/>
      <c r="ADI141" s="52"/>
      <c r="ADJ141" s="52"/>
      <c r="ADK141" s="52"/>
      <c r="ADL141" s="52"/>
      <c r="ADM141" s="52"/>
      <c r="ADN141" s="52"/>
      <c r="ADO141" s="52"/>
      <c r="ADP141" s="52"/>
      <c r="ADQ141" s="52"/>
      <c r="ADR141" s="52"/>
      <c r="ADS141" s="52"/>
      <c r="ADT141" s="52"/>
      <c r="ADU141" s="52"/>
      <c r="ADV141" s="52"/>
      <c r="ADW141" s="52"/>
      <c r="ADX141" s="52"/>
      <c r="ADY141" s="52"/>
      <c r="ADZ141" s="52"/>
      <c r="AEA141" s="52"/>
      <c r="AEB141" s="52"/>
      <c r="AEC141" s="52"/>
      <c r="AED141" s="52"/>
      <c r="AEE141" s="52"/>
      <c r="AEF141" s="52"/>
      <c r="AEG141" s="52"/>
      <c r="AEH141" s="52"/>
      <c r="AEI141" s="52"/>
      <c r="AEJ141" s="52"/>
      <c r="AEK141" s="52"/>
      <c r="AEL141" s="52"/>
      <c r="AEM141" s="52"/>
      <c r="AEN141" s="52"/>
      <c r="AEO141" s="52"/>
      <c r="AEP141" s="52"/>
      <c r="AEQ141" s="52"/>
      <c r="AER141" s="52"/>
      <c r="AES141" s="52"/>
      <c r="AET141" s="52"/>
      <c r="AEU141" s="52"/>
      <c r="AEV141" s="52"/>
      <c r="AEW141" s="52"/>
      <c r="AEX141" s="52"/>
      <c r="AEY141" s="52"/>
      <c r="AEZ141" s="52"/>
      <c r="AFA141" s="52"/>
      <c r="AFB141" s="52"/>
      <c r="AFC141" s="52"/>
      <c r="AFD141" s="52"/>
      <c r="AFE141" s="52"/>
      <c r="AFF141" s="52"/>
      <c r="AFG141" s="52"/>
      <c r="AFH141" s="52"/>
      <c r="AFI141" s="52"/>
      <c r="AFJ141" s="52"/>
      <c r="AFK141" s="52"/>
      <c r="AFL141" s="52"/>
      <c r="AFM141" s="52"/>
      <c r="AFN141" s="52"/>
      <c r="AFO141" s="52"/>
      <c r="AFP141" s="52"/>
      <c r="AFQ141" s="52"/>
      <c r="AFR141" s="52"/>
      <c r="AFS141" s="52"/>
      <c r="AFT141" s="52"/>
      <c r="AFU141" s="52"/>
      <c r="AFV141" s="52"/>
      <c r="AFW141" s="52"/>
      <c r="AFX141" s="52"/>
      <c r="AFY141" s="52"/>
      <c r="AFZ141" s="52"/>
      <c r="AGA141" s="52"/>
      <c r="AGB141" s="52"/>
      <c r="AGC141" s="52"/>
      <c r="AGD141" s="52"/>
      <c r="AGE141" s="52"/>
      <c r="AGF141" s="52"/>
      <c r="AGG141" s="52"/>
      <c r="AGH141" s="52"/>
      <c r="AGI141" s="52"/>
      <c r="AGJ141" s="52"/>
      <c r="AGK141" s="52"/>
      <c r="AGL141" s="52"/>
      <c r="AGM141" s="52"/>
      <c r="AGN141" s="52"/>
      <c r="AGO141" s="52"/>
      <c r="AGP141" s="52"/>
      <c r="AGQ141" s="52"/>
      <c r="AGR141" s="52"/>
      <c r="AGS141" s="52"/>
      <c r="AGT141" s="52"/>
      <c r="AGU141" s="52"/>
      <c r="AGV141" s="52"/>
      <c r="AGW141" s="52"/>
      <c r="AGX141" s="52"/>
      <c r="AGY141" s="52"/>
      <c r="AGZ141" s="52"/>
      <c r="AHA141" s="52"/>
      <c r="AHB141" s="52"/>
      <c r="AHC141" s="52"/>
      <c r="AHD141" s="52"/>
      <c r="AHE141" s="52"/>
      <c r="AHF141" s="52"/>
      <c r="AHG141" s="52"/>
      <c r="AHH141" s="52"/>
      <c r="AHI141" s="52"/>
      <c r="AHJ141" s="52"/>
      <c r="AHK141" s="52"/>
      <c r="AHL141" s="52"/>
      <c r="AHM141" s="52"/>
      <c r="AHN141" s="52"/>
      <c r="AHO141" s="52"/>
      <c r="AHP141" s="52"/>
      <c r="AHQ141" s="52"/>
      <c r="AHR141" s="52"/>
      <c r="AHS141" s="52"/>
      <c r="AHT141" s="52"/>
      <c r="AHU141" s="52"/>
      <c r="AHV141" s="52"/>
      <c r="AHW141" s="52"/>
      <c r="AHX141" s="52"/>
      <c r="AHY141" s="52"/>
      <c r="AHZ141" s="52"/>
      <c r="AIA141" s="52"/>
      <c r="AIB141" s="52"/>
      <c r="AIC141" s="52"/>
      <c r="AID141" s="52"/>
      <c r="AIE141" s="52"/>
      <c r="AIF141" s="52"/>
      <c r="AIG141" s="52"/>
      <c r="AIH141" s="52"/>
      <c r="AII141" s="52"/>
      <c r="AIJ141" s="52"/>
      <c r="AIK141" s="52"/>
      <c r="AIL141" s="52"/>
      <c r="AIM141" s="52"/>
      <c r="AIN141" s="52"/>
      <c r="AIO141" s="52"/>
      <c r="AIP141" s="52"/>
      <c r="AIQ141" s="52"/>
      <c r="AIR141" s="52"/>
      <c r="AIS141" s="52"/>
      <c r="AIT141" s="52"/>
      <c r="AIU141" s="52"/>
      <c r="AIV141" s="52"/>
      <c r="AIW141" s="52"/>
      <c r="AIX141" s="52"/>
      <c r="AIY141" s="52"/>
      <c r="AIZ141" s="52"/>
      <c r="AJA141" s="52"/>
      <c r="AJB141" s="52"/>
      <c r="AJC141" s="52"/>
      <c r="AJD141" s="52"/>
      <c r="AJE141" s="52"/>
      <c r="AJF141" s="52"/>
      <c r="AJG141" s="52"/>
      <c r="AJH141" s="52"/>
      <c r="AJI141" s="52"/>
      <c r="AJJ141" s="52"/>
      <c r="AJK141" s="52"/>
      <c r="AJL141" s="52"/>
      <c r="AJM141" s="52"/>
      <c r="AJN141" s="52"/>
      <c r="AJO141" s="52"/>
      <c r="AJP141" s="52"/>
      <c r="AJQ141" s="52"/>
      <c r="AJR141" s="52"/>
      <c r="AJS141" s="52"/>
      <c r="AJT141" s="52"/>
      <c r="AJU141" s="52"/>
      <c r="AJV141" s="52"/>
      <c r="AJW141" s="52"/>
      <c r="AJX141" s="52"/>
      <c r="AJY141" s="52"/>
      <c r="AJZ141" s="52"/>
      <c r="AKA141" s="52"/>
      <c r="AKB141" s="52"/>
      <c r="AKC141" s="52"/>
      <c r="AKD141" s="52"/>
      <c r="AKE141" s="52"/>
      <c r="AKF141" s="52"/>
      <c r="AKG141" s="52"/>
      <c r="AKH141" s="52"/>
      <c r="AKI141" s="52"/>
      <c r="AKJ141" s="52"/>
      <c r="AKK141" s="52"/>
      <c r="AKL141" s="52"/>
      <c r="AKM141" s="52"/>
      <c r="AKN141" s="52"/>
      <c r="AKO141" s="52"/>
      <c r="AKP141" s="52"/>
      <c r="AKQ141" s="52"/>
      <c r="AKR141" s="52"/>
      <c r="AKS141" s="52"/>
      <c r="AKT141" s="52"/>
      <c r="AKU141" s="52"/>
      <c r="AKV141" s="52"/>
      <c r="AKW141" s="52"/>
      <c r="AKX141" s="52"/>
      <c r="AKY141" s="52"/>
      <c r="AKZ141" s="52"/>
      <c r="ALA141" s="52"/>
      <c r="ALB141" s="52"/>
      <c r="ALC141" s="52"/>
      <c r="ALD141" s="52"/>
      <c r="ALE141" s="52"/>
      <c r="ALF141" s="52"/>
      <c r="ALG141" s="52"/>
      <c r="ALH141" s="52"/>
      <c r="ALI141" s="52"/>
      <c r="ALJ141" s="52"/>
      <c r="ALK141" s="52"/>
      <c r="ALL141" s="52"/>
      <c r="ALM141" s="52"/>
      <c r="ALN141" s="52"/>
      <c r="ALO141" s="52"/>
      <c r="ALP141" s="52"/>
      <c r="ALQ141" s="52"/>
      <c r="ALR141" s="52"/>
      <c r="ALS141" s="52"/>
      <c r="ALT141" s="52"/>
      <c r="ALU141" s="52"/>
      <c r="ALV141" s="52"/>
      <c r="ALW141" s="52"/>
      <c r="ALX141" s="52"/>
      <c r="ALY141" s="52"/>
      <c r="ALZ141" s="52"/>
      <c r="AMA141" s="52"/>
      <c r="AMB141" s="52"/>
      <c r="AMC141" s="52"/>
      <c r="AMD141" s="52"/>
      <c r="AME141" s="52"/>
      <c r="AMF141" s="52"/>
      <c r="AMG141" s="52"/>
      <c r="AMH141" s="52"/>
      <c r="AMI141" s="52"/>
      <c r="AMJ141" s="52"/>
    </row>
    <row r="142" spans="1:1024" s="53" customFormat="1" ht="102" outlineLevel="1">
      <c r="A142" s="153" t="s">
        <v>355</v>
      </c>
      <c r="B142" s="183" t="s">
        <v>328</v>
      </c>
      <c r="C142" s="54" t="s">
        <v>14</v>
      </c>
      <c r="D142" s="181" t="s">
        <v>329</v>
      </c>
      <c r="E142" s="54" t="s">
        <v>88</v>
      </c>
      <c r="F142" s="56">
        <v>37.450000000000003</v>
      </c>
      <c r="G142" s="56"/>
      <c r="H142" s="57">
        <f t="shared" si="29"/>
        <v>0</v>
      </c>
      <c r="I142" s="58">
        <f t="shared" si="30"/>
        <v>0</v>
      </c>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52"/>
      <c r="EB142" s="52"/>
      <c r="EC142" s="52"/>
      <c r="ED142" s="52"/>
      <c r="EE142" s="52"/>
      <c r="EF142" s="52"/>
      <c r="EG142" s="52"/>
      <c r="EH142" s="52"/>
      <c r="EI142" s="52"/>
      <c r="EJ142" s="52"/>
      <c r="EK142" s="52"/>
      <c r="EL142" s="52"/>
      <c r="EM142" s="52"/>
      <c r="EN142" s="52"/>
      <c r="EO142" s="52"/>
      <c r="EP142" s="52"/>
      <c r="EQ142" s="52"/>
      <c r="ER142" s="52"/>
      <c r="ES142" s="52"/>
      <c r="ET142" s="52"/>
      <c r="EU142" s="52"/>
      <c r="EV142" s="52"/>
      <c r="EW142" s="52"/>
      <c r="EX142" s="52"/>
      <c r="EY142" s="52"/>
      <c r="EZ142" s="52"/>
      <c r="FA142" s="52"/>
      <c r="FB142" s="52"/>
      <c r="FC142" s="52"/>
      <c r="FD142" s="52"/>
      <c r="FE142" s="52"/>
      <c r="FF142" s="52"/>
      <c r="FG142" s="52"/>
      <c r="FH142" s="52"/>
      <c r="FI142" s="52"/>
      <c r="FJ142" s="52"/>
      <c r="FK142" s="52"/>
      <c r="FL142" s="52"/>
      <c r="FM142" s="52"/>
      <c r="FN142" s="52"/>
      <c r="FO142" s="52"/>
      <c r="FP142" s="52"/>
      <c r="FQ142" s="52"/>
      <c r="FR142" s="52"/>
      <c r="FS142" s="52"/>
      <c r="FT142" s="52"/>
      <c r="FU142" s="52"/>
      <c r="FV142" s="52"/>
      <c r="FW142" s="52"/>
      <c r="FX142" s="52"/>
      <c r="FY142" s="52"/>
      <c r="FZ142" s="52"/>
      <c r="GA142" s="52"/>
      <c r="GB142" s="52"/>
      <c r="GC142" s="52"/>
      <c r="GD142" s="52"/>
      <c r="GE142" s="52"/>
      <c r="GF142" s="52"/>
      <c r="GG142" s="52"/>
      <c r="GH142" s="52"/>
      <c r="GI142" s="52"/>
      <c r="GJ142" s="52"/>
      <c r="GK142" s="52"/>
      <c r="GL142" s="52"/>
      <c r="GM142" s="52"/>
      <c r="GN142" s="52"/>
      <c r="GO142" s="52"/>
      <c r="GP142" s="52"/>
      <c r="GQ142" s="52"/>
      <c r="GR142" s="52"/>
      <c r="GS142" s="52"/>
      <c r="GT142" s="52"/>
      <c r="GU142" s="52"/>
      <c r="GV142" s="52"/>
      <c r="GW142" s="52"/>
      <c r="GX142" s="52"/>
      <c r="GY142" s="52"/>
      <c r="GZ142" s="52"/>
      <c r="HA142" s="52"/>
      <c r="HB142" s="52"/>
      <c r="HC142" s="52"/>
      <c r="HD142" s="52"/>
      <c r="HE142" s="52"/>
      <c r="HF142" s="52"/>
      <c r="HG142" s="52"/>
      <c r="HH142" s="52"/>
      <c r="HI142" s="52"/>
      <c r="HJ142" s="52"/>
      <c r="HK142" s="52"/>
      <c r="HL142" s="52"/>
      <c r="HM142" s="52"/>
      <c r="HN142" s="52"/>
      <c r="HO142" s="52"/>
      <c r="HP142" s="52"/>
      <c r="HQ142" s="52"/>
      <c r="HR142" s="52"/>
      <c r="HS142" s="52"/>
      <c r="HT142" s="52"/>
      <c r="HU142" s="52"/>
      <c r="HV142" s="52"/>
      <c r="HW142" s="52"/>
      <c r="HX142" s="52"/>
      <c r="HY142" s="52"/>
      <c r="HZ142" s="52"/>
      <c r="IA142" s="52"/>
      <c r="IB142" s="52"/>
      <c r="IC142" s="52"/>
      <c r="ID142" s="52"/>
      <c r="IE142" s="52"/>
      <c r="IF142" s="52"/>
      <c r="IG142" s="52"/>
      <c r="IH142" s="52"/>
      <c r="II142" s="52"/>
      <c r="IJ142" s="52"/>
      <c r="IK142" s="52"/>
      <c r="IL142" s="52"/>
      <c r="IM142" s="52"/>
      <c r="IN142" s="52"/>
      <c r="IO142" s="52"/>
      <c r="IP142" s="52"/>
      <c r="IQ142" s="52"/>
      <c r="IR142" s="52"/>
      <c r="IS142" s="52"/>
      <c r="IT142" s="52"/>
      <c r="IU142" s="52"/>
      <c r="IV142" s="52"/>
      <c r="IW142" s="52"/>
      <c r="IX142" s="52"/>
      <c r="IY142" s="52"/>
      <c r="IZ142" s="52"/>
      <c r="JA142" s="52"/>
      <c r="JB142" s="52"/>
      <c r="JC142" s="52"/>
      <c r="JD142" s="52"/>
      <c r="JE142" s="52"/>
      <c r="JF142" s="52"/>
      <c r="JG142" s="52"/>
      <c r="JH142" s="52"/>
      <c r="JI142" s="52"/>
      <c r="JJ142" s="52"/>
      <c r="JK142" s="52"/>
      <c r="JL142" s="52"/>
      <c r="JM142" s="52"/>
      <c r="JN142" s="52"/>
      <c r="JO142" s="52"/>
      <c r="JP142" s="52"/>
      <c r="JQ142" s="52"/>
      <c r="JR142" s="52"/>
      <c r="JS142" s="52"/>
      <c r="JT142" s="52"/>
      <c r="JU142" s="52"/>
      <c r="JV142" s="52"/>
      <c r="JW142" s="52"/>
      <c r="JX142" s="52"/>
      <c r="JY142" s="52"/>
      <c r="JZ142" s="52"/>
      <c r="KA142" s="52"/>
      <c r="KB142" s="52"/>
      <c r="KC142" s="52"/>
      <c r="KD142" s="52"/>
      <c r="KE142" s="52"/>
      <c r="KF142" s="52"/>
      <c r="KG142" s="52"/>
      <c r="KH142" s="52"/>
      <c r="KI142" s="52"/>
      <c r="KJ142" s="52"/>
      <c r="KK142" s="52"/>
      <c r="KL142" s="52"/>
      <c r="KM142" s="52"/>
      <c r="KN142" s="52"/>
      <c r="KO142" s="52"/>
      <c r="KP142" s="52"/>
      <c r="KQ142" s="52"/>
      <c r="KR142" s="52"/>
      <c r="KS142" s="52"/>
      <c r="KT142" s="52"/>
      <c r="KU142" s="52"/>
      <c r="KV142" s="52"/>
      <c r="KW142" s="52"/>
      <c r="KX142" s="52"/>
      <c r="KY142" s="52"/>
      <c r="KZ142" s="52"/>
      <c r="LA142" s="52"/>
      <c r="LB142" s="52"/>
      <c r="LC142" s="52"/>
      <c r="LD142" s="52"/>
      <c r="LE142" s="52"/>
      <c r="LF142" s="52"/>
      <c r="LG142" s="52"/>
      <c r="LH142" s="52"/>
      <c r="LI142" s="52"/>
      <c r="LJ142" s="52"/>
      <c r="LK142" s="52"/>
      <c r="LL142" s="52"/>
      <c r="LM142" s="52"/>
      <c r="LN142" s="52"/>
      <c r="LO142" s="52"/>
      <c r="LP142" s="52"/>
      <c r="LQ142" s="52"/>
      <c r="LR142" s="52"/>
      <c r="LS142" s="52"/>
      <c r="LT142" s="52"/>
      <c r="LU142" s="52"/>
      <c r="LV142" s="52"/>
      <c r="LW142" s="52"/>
      <c r="LX142" s="52"/>
      <c r="LY142" s="52"/>
      <c r="LZ142" s="52"/>
      <c r="MA142" s="52"/>
      <c r="MB142" s="52"/>
      <c r="MC142" s="52"/>
      <c r="MD142" s="52"/>
      <c r="ME142" s="52"/>
      <c r="MF142" s="52"/>
      <c r="MG142" s="52"/>
      <c r="MH142" s="52"/>
      <c r="MI142" s="52"/>
      <c r="MJ142" s="52"/>
      <c r="MK142" s="52"/>
      <c r="ML142" s="52"/>
      <c r="MM142" s="52"/>
      <c r="MN142" s="52"/>
      <c r="MO142" s="52"/>
      <c r="MP142" s="52"/>
      <c r="MQ142" s="52"/>
      <c r="MR142" s="52"/>
      <c r="MS142" s="52"/>
      <c r="MT142" s="52"/>
      <c r="MU142" s="52"/>
      <c r="MV142" s="52"/>
      <c r="MW142" s="52"/>
      <c r="MX142" s="52"/>
      <c r="MY142" s="52"/>
      <c r="MZ142" s="52"/>
      <c r="NA142" s="52"/>
      <c r="NB142" s="52"/>
      <c r="NC142" s="52"/>
      <c r="ND142" s="52"/>
      <c r="NE142" s="52"/>
      <c r="NF142" s="52"/>
      <c r="NG142" s="52"/>
      <c r="NH142" s="52"/>
      <c r="NI142" s="52"/>
      <c r="NJ142" s="52"/>
      <c r="NK142" s="52"/>
      <c r="NL142" s="52"/>
      <c r="NM142" s="52"/>
      <c r="NN142" s="52"/>
      <c r="NO142" s="52"/>
      <c r="NP142" s="52"/>
      <c r="NQ142" s="52"/>
      <c r="NR142" s="52"/>
      <c r="NS142" s="52"/>
      <c r="NT142" s="52"/>
      <c r="NU142" s="52"/>
      <c r="NV142" s="52"/>
      <c r="NW142" s="52"/>
      <c r="NX142" s="52"/>
      <c r="NY142" s="52"/>
      <c r="NZ142" s="52"/>
      <c r="OA142" s="52"/>
      <c r="OB142" s="52"/>
      <c r="OC142" s="52"/>
      <c r="OD142" s="52"/>
      <c r="OE142" s="52"/>
      <c r="OF142" s="52"/>
      <c r="OG142" s="52"/>
      <c r="OH142" s="52"/>
      <c r="OI142" s="52"/>
      <c r="OJ142" s="52"/>
      <c r="OK142" s="52"/>
      <c r="OL142" s="52"/>
      <c r="OM142" s="52"/>
      <c r="ON142" s="52"/>
      <c r="OO142" s="52"/>
      <c r="OP142" s="52"/>
      <c r="OQ142" s="52"/>
      <c r="OR142" s="52"/>
      <c r="OS142" s="52"/>
      <c r="OT142" s="52"/>
      <c r="OU142" s="52"/>
      <c r="OV142" s="52"/>
      <c r="OW142" s="52"/>
      <c r="OX142" s="52"/>
      <c r="OY142" s="52"/>
      <c r="OZ142" s="52"/>
      <c r="PA142" s="52"/>
      <c r="PB142" s="52"/>
      <c r="PC142" s="52"/>
      <c r="PD142" s="52"/>
      <c r="PE142" s="52"/>
      <c r="PF142" s="52"/>
      <c r="PG142" s="52"/>
      <c r="PH142" s="52"/>
      <c r="PI142" s="52"/>
      <c r="PJ142" s="52"/>
      <c r="PK142" s="52"/>
      <c r="PL142" s="52"/>
      <c r="PM142" s="52"/>
      <c r="PN142" s="52"/>
      <c r="PO142" s="52"/>
      <c r="PP142" s="52"/>
      <c r="PQ142" s="52"/>
      <c r="PR142" s="52"/>
      <c r="PS142" s="52"/>
      <c r="PT142" s="52"/>
      <c r="PU142" s="52"/>
      <c r="PV142" s="52"/>
      <c r="PW142" s="52"/>
      <c r="PX142" s="52"/>
      <c r="PY142" s="52"/>
      <c r="PZ142" s="52"/>
      <c r="QA142" s="52"/>
      <c r="QB142" s="52"/>
      <c r="QC142" s="52"/>
      <c r="QD142" s="52"/>
      <c r="QE142" s="52"/>
      <c r="QF142" s="52"/>
      <c r="QG142" s="52"/>
      <c r="QH142" s="52"/>
      <c r="QI142" s="52"/>
      <c r="QJ142" s="52"/>
      <c r="QK142" s="52"/>
      <c r="QL142" s="52"/>
      <c r="QM142" s="52"/>
      <c r="QN142" s="52"/>
      <c r="QO142" s="52"/>
      <c r="QP142" s="52"/>
      <c r="QQ142" s="52"/>
      <c r="QR142" s="52"/>
      <c r="QS142" s="52"/>
      <c r="QT142" s="52"/>
      <c r="QU142" s="52"/>
      <c r="QV142" s="52"/>
      <c r="QW142" s="52"/>
      <c r="QX142" s="52"/>
      <c r="QY142" s="52"/>
      <c r="QZ142" s="52"/>
      <c r="RA142" s="52"/>
      <c r="RB142" s="52"/>
      <c r="RC142" s="52"/>
      <c r="RD142" s="52"/>
      <c r="RE142" s="52"/>
      <c r="RF142" s="52"/>
      <c r="RG142" s="52"/>
      <c r="RH142" s="52"/>
      <c r="RI142" s="52"/>
      <c r="RJ142" s="52"/>
      <c r="RK142" s="52"/>
      <c r="RL142" s="52"/>
      <c r="RM142" s="52"/>
      <c r="RN142" s="52"/>
      <c r="RO142" s="52"/>
      <c r="RP142" s="52"/>
      <c r="RQ142" s="52"/>
      <c r="RR142" s="52"/>
      <c r="RS142" s="52"/>
      <c r="RT142" s="52"/>
      <c r="RU142" s="52"/>
      <c r="RV142" s="52"/>
      <c r="RW142" s="52"/>
      <c r="RX142" s="52"/>
      <c r="RY142" s="52"/>
      <c r="RZ142" s="52"/>
      <c r="SA142" s="52"/>
      <c r="SB142" s="52"/>
      <c r="SC142" s="52"/>
      <c r="SD142" s="52"/>
      <c r="SE142" s="52"/>
      <c r="SF142" s="52"/>
      <c r="SG142" s="52"/>
      <c r="SH142" s="52"/>
      <c r="SI142" s="52"/>
      <c r="SJ142" s="52"/>
      <c r="SK142" s="52"/>
      <c r="SL142" s="52"/>
      <c r="SM142" s="52"/>
      <c r="SN142" s="52"/>
      <c r="SO142" s="52"/>
      <c r="SP142" s="52"/>
      <c r="SQ142" s="52"/>
      <c r="SR142" s="52"/>
      <c r="SS142" s="52"/>
      <c r="ST142" s="52"/>
      <c r="SU142" s="52"/>
      <c r="SV142" s="52"/>
      <c r="SW142" s="52"/>
      <c r="SX142" s="52"/>
      <c r="SY142" s="52"/>
      <c r="SZ142" s="52"/>
      <c r="TA142" s="52"/>
      <c r="TB142" s="52"/>
      <c r="TC142" s="52"/>
      <c r="TD142" s="52"/>
      <c r="TE142" s="52"/>
      <c r="TF142" s="52"/>
      <c r="TG142" s="52"/>
      <c r="TH142" s="52"/>
      <c r="TI142" s="52"/>
      <c r="TJ142" s="52"/>
      <c r="TK142" s="52"/>
      <c r="TL142" s="52"/>
      <c r="TM142" s="52"/>
      <c r="TN142" s="52"/>
      <c r="TO142" s="52"/>
      <c r="TP142" s="52"/>
      <c r="TQ142" s="52"/>
      <c r="TR142" s="52"/>
      <c r="TS142" s="52"/>
      <c r="TT142" s="52"/>
      <c r="TU142" s="52"/>
      <c r="TV142" s="52"/>
      <c r="TW142" s="52"/>
      <c r="TX142" s="52"/>
      <c r="TY142" s="52"/>
      <c r="TZ142" s="52"/>
      <c r="UA142" s="52"/>
      <c r="UB142" s="52"/>
      <c r="UC142" s="52"/>
      <c r="UD142" s="52"/>
      <c r="UE142" s="52"/>
      <c r="UF142" s="52"/>
      <c r="UG142" s="52"/>
      <c r="UH142" s="52"/>
      <c r="UI142" s="52"/>
      <c r="UJ142" s="52"/>
      <c r="UK142" s="52"/>
      <c r="UL142" s="52"/>
      <c r="UM142" s="52"/>
      <c r="UN142" s="52"/>
      <c r="UO142" s="52"/>
      <c r="UP142" s="52"/>
      <c r="UQ142" s="52"/>
      <c r="UR142" s="52"/>
      <c r="US142" s="52"/>
      <c r="UT142" s="52"/>
      <c r="UU142" s="52"/>
      <c r="UV142" s="52"/>
      <c r="UW142" s="52"/>
      <c r="UX142" s="52"/>
      <c r="UY142" s="52"/>
      <c r="UZ142" s="52"/>
      <c r="VA142" s="52"/>
      <c r="VB142" s="52"/>
      <c r="VC142" s="52"/>
      <c r="VD142" s="52"/>
      <c r="VE142" s="52"/>
      <c r="VF142" s="52"/>
      <c r="VG142" s="52"/>
      <c r="VH142" s="52"/>
      <c r="VI142" s="52"/>
      <c r="VJ142" s="52"/>
      <c r="VK142" s="52"/>
      <c r="VL142" s="52"/>
      <c r="VM142" s="52"/>
      <c r="VN142" s="52"/>
      <c r="VO142" s="52"/>
      <c r="VP142" s="52"/>
      <c r="VQ142" s="52"/>
      <c r="VR142" s="52"/>
      <c r="VS142" s="52"/>
      <c r="VT142" s="52"/>
      <c r="VU142" s="52"/>
      <c r="VV142" s="52"/>
      <c r="VW142" s="52"/>
      <c r="VX142" s="52"/>
      <c r="VY142" s="52"/>
      <c r="VZ142" s="52"/>
      <c r="WA142" s="52"/>
      <c r="WB142" s="52"/>
      <c r="WC142" s="52"/>
      <c r="WD142" s="52"/>
      <c r="WE142" s="52"/>
      <c r="WF142" s="52"/>
      <c r="WG142" s="52"/>
      <c r="WH142" s="52"/>
      <c r="WI142" s="52"/>
      <c r="WJ142" s="52"/>
      <c r="WK142" s="52"/>
      <c r="WL142" s="52"/>
      <c r="WM142" s="52"/>
      <c r="WN142" s="52"/>
      <c r="WO142" s="52"/>
      <c r="WP142" s="52"/>
      <c r="WQ142" s="52"/>
      <c r="WR142" s="52"/>
      <c r="WS142" s="52"/>
      <c r="WT142" s="52"/>
      <c r="WU142" s="52"/>
      <c r="WV142" s="52"/>
      <c r="WW142" s="52"/>
      <c r="WX142" s="52"/>
      <c r="WY142" s="52"/>
      <c r="WZ142" s="52"/>
      <c r="XA142" s="52"/>
      <c r="XB142" s="52"/>
      <c r="XC142" s="52"/>
      <c r="XD142" s="52"/>
      <c r="XE142" s="52"/>
      <c r="XF142" s="52"/>
      <c r="XG142" s="52"/>
      <c r="XH142" s="52"/>
      <c r="XI142" s="52"/>
      <c r="XJ142" s="52"/>
      <c r="XK142" s="52"/>
      <c r="XL142" s="52"/>
      <c r="XM142" s="52"/>
      <c r="XN142" s="52"/>
      <c r="XO142" s="52"/>
      <c r="XP142" s="52"/>
      <c r="XQ142" s="52"/>
      <c r="XR142" s="52"/>
      <c r="XS142" s="52"/>
      <c r="XT142" s="52"/>
      <c r="XU142" s="52"/>
      <c r="XV142" s="52"/>
      <c r="XW142" s="52"/>
      <c r="XX142" s="52"/>
      <c r="XY142" s="52"/>
      <c r="XZ142" s="52"/>
      <c r="YA142" s="52"/>
      <c r="YB142" s="52"/>
      <c r="YC142" s="52"/>
      <c r="YD142" s="52"/>
      <c r="YE142" s="52"/>
      <c r="YF142" s="52"/>
      <c r="YG142" s="52"/>
      <c r="YH142" s="52"/>
      <c r="YI142" s="52"/>
      <c r="YJ142" s="52"/>
      <c r="YK142" s="52"/>
      <c r="YL142" s="52"/>
      <c r="YM142" s="52"/>
      <c r="YN142" s="52"/>
      <c r="YO142" s="52"/>
      <c r="YP142" s="52"/>
      <c r="YQ142" s="52"/>
      <c r="YR142" s="52"/>
      <c r="YS142" s="52"/>
      <c r="YT142" s="52"/>
      <c r="YU142" s="52"/>
      <c r="YV142" s="52"/>
      <c r="YW142" s="52"/>
      <c r="YX142" s="52"/>
      <c r="YY142" s="52"/>
      <c r="YZ142" s="52"/>
      <c r="ZA142" s="52"/>
      <c r="ZB142" s="52"/>
      <c r="ZC142" s="52"/>
      <c r="ZD142" s="52"/>
      <c r="ZE142" s="52"/>
      <c r="ZF142" s="52"/>
      <c r="ZG142" s="52"/>
      <c r="ZH142" s="52"/>
      <c r="ZI142" s="52"/>
      <c r="ZJ142" s="52"/>
      <c r="ZK142" s="52"/>
      <c r="ZL142" s="52"/>
      <c r="ZM142" s="52"/>
      <c r="ZN142" s="52"/>
      <c r="ZO142" s="52"/>
      <c r="ZP142" s="52"/>
      <c r="ZQ142" s="52"/>
      <c r="ZR142" s="52"/>
      <c r="ZS142" s="52"/>
      <c r="ZT142" s="52"/>
      <c r="ZU142" s="52"/>
      <c r="ZV142" s="52"/>
      <c r="ZW142" s="52"/>
      <c r="ZX142" s="52"/>
      <c r="ZY142" s="52"/>
      <c r="ZZ142" s="52"/>
      <c r="AAA142" s="52"/>
      <c r="AAB142" s="52"/>
      <c r="AAC142" s="52"/>
      <c r="AAD142" s="52"/>
      <c r="AAE142" s="52"/>
      <c r="AAF142" s="52"/>
      <c r="AAG142" s="52"/>
      <c r="AAH142" s="52"/>
      <c r="AAI142" s="52"/>
      <c r="AAJ142" s="52"/>
      <c r="AAK142" s="52"/>
      <c r="AAL142" s="52"/>
      <c r="AAM142" s="52"/>
      <c r="AAN142" s="52"/>
      <c r="AAO142" s="52"/>
      <c r="AAP142" s="52"/>
      <c r="AAQ142" s="52"/>
      <c r="AAR142" s="52"/>
      <c r="AAS142" s="52"/>
      <c r="AAT142" s="52"/>
      <c r="AAU142" s="52"/>
      <c r="AAV142" s="52"/>
      <c r="AAW142" s="52"/>
      <c r="AAX142" s="52"/>
      <c r="AAY142" s="52"/>
      <c r="AAZ142" s="52"/>
      <c r="ABA142" s="52"/>
      <c r="ABB142" s="52"/>
      <c r="ABC142" s="52"/>
      <c r="ABD142" s="52"/>
      <c r="ABE142" s="52"/>
      <c r="ABF142" s="52"/>
      <c r="ABG142" s="52"/>
      <c r="ABH142" s="52"/>
      <c r="ABI142" s="52"/>
      <c r="ABJ142" s="52"/>
      <c r="ABK142" s="52"/>
      <c r="ABL142" s="52"/>
      <c r="ABM142" s="52"/>
      <c r="ABN142" s="52"/>
      <c r="ABO142" s="52"/>
      <c r="ABP142" s="52"/>
      <c r="ABQ142" s="52"/>
      <c r="ABR142" s="52"/>
      <c r="ABS142" s="52"/>
      <c r="ABT142" s="52"/>
      <c r="ABU142" s="52"/>
      <c r="ABV142" s="52"/>
      <c r="ABW142" s="52"/>
      <c r="ABX142" s="52"/>
      <c r="ABY142" s="52"/>
      <c r="ABZ142" s="52"/>
      <c r="ACA142" s="52"/>
      <c r="ACB142" s="52"/>
      <c r="ACC142" s="52"/>
      <c r="ACD142" s="52"/>
      <c r="ACE142" s="52"/>
      <c r="ACF142" s="52"/>
      <c r="ACG142" s="52"/>
      <c r="ACH142" s="52"/>
      <c r="ACI142" s="52"/>
      <c r="ACJ142" s="52"/>
      <c r="ACK142" s="52"/>
      <c r="ACL142" s="52"/>
      <c r="ACM142" s="52"/>
      <c r="ACN142" s="52"/>
      <c r="ACO142" s="52"/>
      <c r="ACP142" s="52"/>
      <c r="ACQ142" s="52"/>
      <c r="ACR142" s="52"/>
      <c r="ACS142" s="52"/>
      <c r="ACT142" s="52"/>
      <c r="ACU142" s="52"/>
      <c r="ACV142" s="52"/>
      <c r="ACW142" s="52"/>
      <c r="ACX142" s="52"/>
      <c r="ACY142" s="52"/>
      <c r="ACZ142" s="52"/>
      <c r="ADA142" s="52"/>
      <c r="ADB142" s="52"/>
      <c r="ADC142" s="52"/>
      <c r="ADD142" s="52"/>
      <c r="ADE142" s="52"/>
      <c r="ADF142" s="52"/>
      <c r="ADG142" s="52"/>
      <c r="ADH142" s="52"/>
      <c r="ADI142" s="52"/>
      <c r="ADJ142" s="52"/>
      <c r="ADK142" s="52"/>
      <c r="ADL142" s="52"/>
      <c r="ADM142" s="52"/>
      <c r="ADN142" s="52"/>
      <c r="ADO142" s="52"/>
      <c r="ADP142" s="52"/>
      <c r="ADQ142" s="52"/>
      <c r="ADR142" s="52"/>
      <c r="ADS142" s="52"/>
      <c r="ADT142" s="52"/>
      <c r="ADU142" s="52"/>
      <c r="ADV142" s="52"/>
      <c r="ADW142" s="52"/>
      <c r="ADX142" s="52"/>
      <c r="ADY142" s="52"/>
      <c r="ADZ142" s="52"/>
      <c r="AEA142" s="52"/>
      <c r="AEB142" s="52"/>
      <c r="AEC142" s="52"/>
      <c r="AED142" s="52"/>
      <c r="AEE142" s="52"/>
      <c r="AEF142" s="52"/>
      <c r="AEG142" s="52"/>
      <c r="AEH142" s="52"/>
      <c r="AEI142" s="52"/>
      <c r="AEJ142" s="52"/>
      <c r="AEK142" s="52"/>
      <c r="AEL142" s="52"/>
      <c r="AEM142" s="52"/>
      <c r="AEN142" s="52"/>
      <c r="AEO142" s="52"/>
      <c r="AEP142" s="52"/>
      <c r="AEQ142" s="52"/>
      <c r="AER142" s="52"/>
      <c r="AES142" s="52"/>
      <c r="AET142" s="52"/>
      <c r="AEU142" s="52"/>
      <c r="AEV142" s="52"/>
      <c r="AEW142" s="52"/>
      <c r="AEX142" s="52"/>
      <c r="AEY142" s="52"/>
      <c r="AEZ142" s="52"/>
      <c r="AFA142" s="52"/>
      <c r="AFB142" s="52"/>
      <c r="AFC142" s="52"/>
      <c r="AFD142" s="52"/>
      <c r="AFE142" s="52"/>
      <c r="AFF142" s="52"/>
      <c r="AFG142" s="52"/>
      <c r="AFH142" s="52"/>
      <c r="AFI142" s="52"/>
      <c r="AFJ142" s="52"/>
      <c r="AFK142" s="52"/>
      <c r="AFL142" s="52"/>
      <c r="AFM142" s="52"/>
      <c r="AFN142" s="52"/>
      <c r="AFO142" s="52"/>
      <c r="AFP142" s="52"/>
      <c r="AFQ142" s="52"/>
      <c r="AFR142" s="52"/>
      <c r="AFS142" s="52"/>
      <c r="AFT142" s="52"/>
      <c r="AFU142" s="52"/>
      <c r="AFV142" s="52"/>
      <c r="AFW142" s="52"/>
      <c r="AFX142" s="52"/>
      <c r="AFY142" s="52"/>
      <c r="AFZ142" s="52"/>
      <c r="AGA142" s="52"/>
      <c r="AGB142" s="52"/>
      <c r="AGC142" s="52"/>
      <c r="AGD142" s="52"/>
      <c r="AGE142" s="52"/>
      <c r="AGF142" s="52"/>
      <c r="AGG142" s="52"/>
      <c r="AGH142" s="52"/>
      <c r="AGI142" s="52"/>
      <c r="AGJ142" s="52"/>
      <c r="AGK142" s="52"/>
      <c r="AGL142" s="52"/>
      <c r="AGM142" s="52"/>
      <c r="AGN142" s="52"/>
      <c r="AGO142" s="52"/>
      <c r="AGP142" s="52"/>
      <c r="AGQ142" s="52"/>
      <c r="AGR142" s="52"/>
      <c r="AGS142" s="52"/>
      <c r="AGT142" s="52"/>
      <c r="AGU142" s="52"/>
      <c r="AGV142" s="52"/>
      <c r="AGW142" s="52"/>
      <c r="AGX142" s="52"/>
      <c r="AGY142" s="52"/>
      <c r="AGZ142" s="52"/>
      <c r="AHA142" s="52"/>
      <c r="AHB142" s="52"/>
      <c r="AHC142" s="52"/>
      <c r="AHD142" s="52"/>
      <c r="AHE142" s="52"/>
      <c r="AHF142" s="52"/>
      <c r="AHG142" s="52"/>
      <c r="AHH142" s="52"/>
      <c r="AHI142" s="52"/>
      <c r="AHJ142" s="52"/>
      <c r="AHK142" s="52"/>
      <c r="AHL142" s="52"/>
      <c r="AHM142" s="52"/>
      <c r="AHN142" s="52"/>
      <c r="AHO142" s="52"/>
      <c r="AHP142" s="52"/>
      <c r="AHQ142" s="52"/>
      <c r="AHR142" s="52"/>
      <c r="AHS142" s="52"/>
      <c r="AHT142" s="52"/>
      <c r="AHU142" s="52"/>
      <c r="AHV142" s="52"/>
      <c r="AHW142" s="52"/>
      <c r="AHX142" s="52"/>
      <c r="AHY142" s="52"/>
      <c r="AHZ142" s="52"/>
      <c r="AIA142" s="52"/>
      <c r="AIB142" s="52"/>
      <c r="AIC142" s="52"/>
      <c r="AID142" s="52"/>
      <c r="AIE142" s="52"/>
      <c r="AIF142" s="52"/>
      <c r="AIG142" s="52"/>
      <c r="AIH142" s="52"/>
      <c r="AII142" s="52"/>
      <c r="AIJ142" s="52"/>
      <c r="AIK142" s="52"/>
      <c r="AIL142" s="52"/>
      <c r="AIM142" s="52"/>
      <c r="AIN142" s="52"/>
      <c r="AIO142" s="52"/>
      <c r="AIP142" s="52"/>
      <c r="AIQ142" s="52"/>
      <c r="AIR142" s="52"/>
      <c r="AIS142" s="52"/>
      <c r="AIT142" s="52"/>
      <c r="AIU142" s="52"/>
      <c r="AIV142" s="52"/>
      <c r="AIW142" s="52"/>
      <c r="AIX142" s="52"/>
      <c r="AIY142" s="52"/>
      <c r="AIZ142" s="52"/>
      <c r="AJA142" s="52"/>
      <c r="AJB142" s="52"/>
      <c r="AJC142" s="52"/>
      <c r="AJD142" s="52"/>
      <c r="AJE142" s="52"/>
      <c r="AJF142" s="52"/>
      <c r="AJG142" s="52"/>
      <c r="AJH142" s="52"/>
      <c r="AJI142" s="52"/>
      <c r="AJJ142" s="52"/>
      <c r="AJK142" s="52"/>
      <c r="AJL142" s="52"/>
      <c r="AJM142" s="52"/>
      <c r="AJN142" s="52"/>
      <c r="AJO142" s="52"/>
      <c r="AJP142" s="52"/>
      <c r="AJQ142" s="52"/>
      <c r="AJR142" s="52"/>
      <c r="AJS142" s="52"/>
      <c r="AJT142" s="52"/>
      <c r="AJU142" s="52"/>
      <c r="AJV142" s="52"/>
      <c r="AJW142" s="52"/>
      <c r="AJX142" s="52"/>
      <c r="AJY142" s="52"/>
      <c r="AJZ142" s="52"/>
      <c r="AKA142" s="52"/>
      <c r="AKB142" s="52"/>
      <c r="AKC142" s="52"/>
      <c r="AKD142" s="52"/>
      <c r="AKE142" s="52"/>
      <c r="AKF142" s="52"/>
      <c r="AKG142" s="52"/>
      <c r="AKH142" s="52"/>
      <c r="AKI142" s="52"/>
      <c r="AKJ142" s="52"/>
      <c r="AKK142" s="52"/>
      <c r="AKL142" s="52"/>
      <c r="AKM142" s="52"/>
      <c r="AKN142" s="52"/>
      <c r="AKO142" s="52"/>
      <c r="AKP142" s="52"/>
      <c r="AKQ142" s="52"/>
      <c r="AKR142" s="52"/>
      <c r="AKS142" s="52"/>
      <c r="AKT142" s="52"/>
      <c r="AKU142" s="52"/>
      <c r="AKV142" s="52"/>
      <c r="AKW142" s="52"/>
      <c r="AKX142" s="52"/>
      <c r="AKY142" s="52"/>
      <c r="AKZ142" s="52"/>
      <c r="ALA142" s="52"/>
      <c r="ALB142" s="52"/>
      <c r="ALC142" s="52"/>
      <c r="ALD142" s="52"/>
      <c r="ALE142" s="52"/>
      <c r="ALF142" s="52"/>
      <c r="ALG142" s="52"/>
      <c r="ALH142" s="52"/>
      <c r="ALI142" s="52"/>
      <c r="ALJ142" s="52"/>
      <c r="ALK142" s="52"/>
      <c r="ALL142" s="52"/>
      <c r="ALM142" s="52"/>
      <c r="ALN142" s="52"/>
      <c r="ALO142" s="52"/>
      <c r="ALP142" s="52"/>
      <c r="ALQ142" s="52"/>
      <c r="ALR142" s="52"/>
      <c r="ALS142" s="52"/>
      <c r="ALT142" s="52"/>
      <c r="ALU142" s="52"/>
      <c r="ALV142" s="52"/>
      <c r="ALW142" s="52"/>
      <c r="ALX142" s="52"/>
      <c r="ALY142" s="52"/>
      <c r="ALZ142" s="52"/>
      <c r="AMA142" s="52"/>
      <c r="AMB142" s="52"/>
      <c r="AMC142" s="52"/>
      <c r="AMD142" s="52"/>
      <c r="AME142" s="52"/>
      <c r="AMF142" s="52"/>
      <c r="AMG142" s="52"/>
      <c r="AMH142" s="52"/>
      <c r="AMI142" s="52"/>
      <c r="AMJ142" s="52"/>
    </row>
    <row r="143" spans="1:1024" s="52" customFormat="1" ht="55.5" customHeight="1" outlineLevel="1">
      <c r="A143" s="153" t="s">
        <v>356</v>
      </c>
      <c r="B143" s="112" t="s">
        <v>255</v>
      </c>
      <c r="C143" s="112" t="s">
        <v>14</v>
      </c>
      <c r="D143" s="127" t="s">
        <v>254</v>
      </c>
      <c r="E143" s="54" t="s">
        <v>88</v>
      </c>
      <c r="F143" s="56">
        <f>(63.3+29.2)</f>
        <v>92.5</v>
      </c>
      <c r="G143" s="56"/>
      <c r="H143" s="57">
        <f t="shared" si="29"/>
        <v>0</v>
      </c>
      <c r="I143" s="58">
        <f t="shared" si="30"/>
        <v>0</v>
      </c>
    </row>
    <row r="144" spans="1:1024" s="109" customFormat="1" ht="32.25" customHeight="1" outlineLevel="1">
      <c r="A144" s="153" t="s">
        <v>357</v>
      </c>
      <c r="B144" s="112" t="s">
        <v>241</v>
      </c>
      <c r="C144" s="54" t="s">
        <v>14</v>
      </c>
      <c r="D144" s="55" t="s">
        <v>242</v>
      </c>
      <c r="E144" s="54" t="s">
        <v>116</v>
      </c>
      <c r="F144" s="114">
        <v>4</v>
      </c>
      <c r="G144" s="114"/>
      <c r="H144" s="57">
        <f t="shared" si="29"/>
        <v>0</v>
      </c>
      <c r="I144" s="58">
        <f t="shared" si="30"/>
        <v>0</v>
      </c>
    </row>
    <row r="145" spans="1:60" s="51" customFormat="1" ht="32.25" customHeight="1" outlineLevel="1">
      <c r="A145" s="153" t="s">
        <v>388</v>
      </c>
      <c r="B145" s="60" t="s">
        <v>140</v>
      </c>
      <c r="C145" s="54" t="s">
        <v>14</v>
      </c>
      <c r="D145" s="55" t="s">
        <v>180</v>
      </c>
      <c r="E145" s="54" t="s">
        <v>116</v>
      </c>
      <c r="F145" s="56">
        <v>8</v>
      </c>
      <c r="G145" s="56"/>
      <c r="H145" s="57">
        <f t="shared" si="29"/>
        <v>0</v>
      </c>
      <c r="I145" s="58">
        <f t="shared" si="30"/>
        <v>0</v>
      </c>
    </row>
    <row r="146" spans="1:60" s="9" customFormat="1" ht="12.75" outlineLevel="1">
      <c r="A146" s="307" t="s">
        <v>226</v>
      </c>
      <c r="B146" s="308"/>
      <c r="C146" s="308"/>
      <c r="D146" s="308"/>
      <c r="E146" s="308"/>
      <c r="F146" s="308"/>
      <c r="G146" s="309"/>
      <c r="H146" s="204"/>
      <c r="I146" s="16">
        <f>SUM(I138:I145)</f>
        <v>0</v>
      </c>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row>
    <row r="147" spans="1:60" s="9" customFormat="1" ht="17.25" customHeight="1">
      <c r="A147" s="10">
        <v>13</v>
      </c>
      <c r="B147" s="10"/>
      <c r="C147" s="10"/>
      <c r="D147" s="128" t="s">
        <v>91</v>
      </c>
      <c r="E147" s="11"/>
      <c r="F147" s="13"/>
      <c r="G147" s="92"/>
      <c r="H147" s="202"/>
      <c r="I147" s="14">
        <f>I154</f>
        <v>0</v>
      </c>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row>
    <row r="148" spans="1:60" s="141" customFormat="1" ht="25.5">
      <c r="A148" s="54" t="s">
        <v>86</v>
      </c>
      <c r="B148" s="183" t="s">
        <v>274</v>
      </c>
      <c r="C148" s="54" t="s">
        <v>14</v>
      </c>
      <c r="D148" s="68" t="s">
        <v>277</v>
      </c>
      <c r="E148" s="54" t="s">
        <v>273</v>
      </c>
      <c r="F148" s="56">
        <v>8</v>
      </c>
      <c r="G148" s="56"/>
      <c r="H148" s="57">
        <f t="shared" ref="H148:H153" si="31">(G148*0.2223)+G148</f>
        <v>0</v>
      </c>
      <c r="I148" s="58">
        <f t="shared" ref="I148:I153" si="32">ROUND(H148*F148,2)</f>
        <v>0</v>
      </c>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row>
    <row r="149" spans="1:60" s="141" customFormat="1" ht="25.5">
      <c r="A149" s="54" t="s">
        <v>90</v>
      </c>
      <c r="B149" s="183" t="s">
        <v>275</v>
      </c>
      <c r="C149" s="54" t="s">
        <v>14</v>
      </c>
      <c r="D149" s="68" t="s">
        <v>276</v>
      </c>
      <c r="E149" s="54" t="s">
        <v>273</v>
      </c>
      <c r="F149" s="56">
        <v>5</v>
      </c>
      <c r="G149" s="56"/>
      <c r="H149" s="57">
        <f t="shared" si="31"/>
        <v>0</v>
      </c>
      <c r="I149" s="58">
        <f t="shared" si="32"/>
        <v>0</v>
      </c>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row>
    <row r="150" spans="1:60" s="51" customFormat="1" ht="38.25" outlineLevel="1">
      <c r="A150" s="54" t="s">
        <v>345</v>
      </c>
      <c r="B150" s="54">
        <v>89712</v>
      </c>
      <c r="C150" s="54" t="s">
        <v>16</v>
      </c>
      <c r="D150" s="55" t="s">
        <v>181</v>
      </c>
      <c r="E150" s="54" t="s">
        <v>88</v>
      </c>
      <c r="F150" s="56">
        <v>12</v>
      </c>
      <c r="G150" s="56"/>
      <c r="H150" s="57">
        <f t="shared" si="31"/>
        <v>0</v>
      </c>
      <c r="I150" s="58">
        <f t="shared" si="32"/>
        <v>0</v>
      </c>
    </row>
    <row r="151" spans="1:60" s="51" customFormat="1" ht="30.75" customHeight="1" outlineLevel="1">
      <c r="A151" s="54" t="s">
        <v>346</v>
      </c>
      <c r="B151" s="54">
        <v>89714</v>
      </c>
      <c r="C151" s="54" t="s">
        <v>16</v>
      </c>
      <c r="D151" s="55" t="s">
        <v>182</v>
      </c>
      <c r="E151" s="54" t="s">
        <v>88</v>
      </c>
      <c r="F151" s="56">
        <v>12</v>
      </c>
      <c r="G151" s="56"/>
      <c r="H151" s="57">
        <f t="shared" si="31"/>
        <v>0</v>
      </c>
      <c r="I151" s="58">
        <f t="shared" si="32"/>
        <v>0</v>
      </c>
    </row>
    <row r="152" spans="1:60" s="51" customFormat="1" ht="37.5" customHeight="1" outlineLevel="1">
      <c r="A152" s="54" t="s">
        <v>347</v>
      </c>
      <c r="B152" s="54">
        <v>98104</v>
      </c>
      <c r="C152" s="54" t="s">
        <v>16</v>
      </c>
      <c r="D152" s="55" t="s">
        <v>183</v>
      </c>
      <c r="E152" s="54" t="s">
        <v>116</v>
      </c>
      <c r="F152" s="56">
        <v>1</v>
      </c>
      <c r="G152" s="56"/>
      <c r="H152" s="57">
        <f t="shared" si="31"/>
        <v>0</v>
      </c>
      <c r="I152" s="58">
        <f t="shared" si="32"/>
        <v>0</v>
      </c>
    </row>
    <row r="153" spans="1:60" s="51" customFormat="1" ht="24.75" customHeight="1" outlineLevel="1">
      <c r="A153" s="54" t="s">
        <v>348</v>
      </c>
      <c r="B153" s="54">
        <v>99262</v>
      </c>
      <c r="C153" s="54" t="s">
        <v>16</v>
      </c>
      <c r="D153" s="55" t="s">
        <v>184</v>
      </c>
      <c r="E153" s="54" t="s">
        <v>116</v>
      </c>
      <c r="F153" s="56">
        <v>1</v>
      </c>
      <c r="G153" s="56"/>
      <c r="H153" s="57">
        <f t="shared" si="31"/>
        <v>0</v>
      </c>
      <c r="I153" s="58">
        <f t="shared" si="32"/>
        <v>0</v>
      </c>
    </row>
    <row r="154" spans="1:60" s="9" customFormat="1" ht="15" customHeight="1" outlineLevel="1">
      <c r="A154" s="307" t="s">
        <v>694</v>
      </c>
      <c r="B154" s="308"/>
      <c r="C154" s="308"/>
      <c r="D154" s="308"/>
      <c r="E154" s="308"/>
      <c r="F154" s="308"/>
      <c r="G154" s="309"/>
      <c r="H154" s="204"/>
      <c r="I154" s="16">
        <f>SUM(I148:I153)</f>
        <v>0</v>
      </c>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row>
    <row r="155" spans="1:60" s="9" customFormat="1" ht="14.25" customHeight="1">
      <c r="A155" s="10">
        <v>14</v>
      </c>
      <c r="B155" s="10"/>
      <c r="C155" s="10"/>
      <c r="D155" s="128" t="s">
        <v>96</v>
      </c>
      <c r="E155" s="11"/>
      <c r="F155" s="13"/>
      <c r="G155" s="92"/>
      <c r="H155" s="202"/>
      <c r="I155" s="14">
        <f>I171</f>
        <v>0</v>
      </c>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row>
    <row r="156" spans="1:60" s="141" customFormat="1" ht="25.5">
      <c r="A156" s="142" t="s">
        <v>92</v>
      </c>
      <c r="B156" s="183" t="s">
        <v>312</v>
      </c>
      <c r="C156" s="142" t="s">
        <v>14</v>
      </c>
      <c r="D156" s="143" t="s">
        <v>313</v>
      </c>
      <c r="E156" s="161" t="s">
        <v>116</v>
      </c>
      <c r="F156" s="171">
        <v>17</v>
      </c>
      <c r="G156" s="164"/>
      <c r="H156" s="57">
        <f t="shared" ref="H156:H170" si="33">(G156*0.2223)+G156</f>
        <v>0</v>
      </c>
      <c r="I156" s="247">
        <f>ROUND(H156*F156,2)</f>
        <v>0</v>
      </c>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row>
    <row r="157" spans="1:60" s="141" customFormat="1" ht="25.5">
      <c r="A157" s="142" t="s">
        <v>352</v>
      </c>
      <c r="B157" s="260" t="s">
        <v>316</v>
      </c>
      <c r="C157" s="142" t="s">
        <v>14</v>
      </c>
      <c r="D157" s="182" t="s">
        <v>317</v>
      </c>
      <c r="E157" s="147" t="s">
        <v>210</v>
      </c>
      <c r="F157" s="171">
        <v>3.6</v>
      </c>
      <c r="G157" s="164"/>
      <c r="H157" s="57">
        <f t="shared" si="33"/>
        <v>0</v>
      </c>
      <c r="I157" s="247">
        <f t="shared" ref="I157:I170" si="34">ROUND(H157*F157,2)</f>
        <v>0</v>
      </c>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row>
    <row r="158" spans="1:60" s="139" customFormat="1" ht="38.25">
      <c r="A158" s="142" t="s">
        <v>93</v>
      </c>
      <c r="B158" s="161" t="s">
        <v>98</v>
      </c>
      <c r="C158" s="161" t="s">
        <v>14</v>
      </c>
      <c r="D158" s="252" t="s">
        <v>185</v>
      </c>
      <c r="E158" s="161" t="s">
        <v>116</v>
      </c>
      <c r="F158" s="171">
        <v>4</v>
      </c>
      <c r="G158" s="164"/>
      <c r="H158" s="57">
        <f t="shared" si="33"/>
        <v>0</v>
      </c>
      <c r="I158" s="247">
        <f t="shared" si="34"/>
        <v>0</v>
      </c>
    </row>
    <row r="159" spans="1:60" s="139" customFormat="1" ht="55.5" customHeight="1">
      <c r="A159" s="142" t="s">
        <v>353</v>
      </c>
      <c r="B159" s="161">
        <v>9245</v>
      </c>
      <c r="C159" s="161" t="s">
        <v>48</v>
      </c>
      <c r="D159" s="252" t="s">
        <v>676</v>
      </c>
      <c r="E159" s="161" t="s">
        <v>116</v>
      </c>
      <c r="F159" s="171">
        <v>2</v>
      </c>
      <c r="G159" s="164"/>
      <c r="H159" s="57">
        <f t="shared" si="33"/>
        <v>0</v>
      </c>
      <c r="I159" s="247">
        <f t="shared" si="34"/>
        <v>0</v>
      </c>
    </row>
    <row r="160" spans="1:60" s="139" customFormat="1" ht="12.75">
      <c r="A160" s="142" t="s">
        <v>354</v>
      </c>
      <c r="B160" s="161" t="s">
        <v>102</v>
      </c>
      <c r="C160" s="161" t="s">
        <v>14</v>
      </c>
      <c r="D160" s="252" t="s">
        <v>186</v>
      </c>
      <c r="E160" s="161" t="s">
        <v>116</v>
      </c>
      <c r="F160" s="171">
        <v>4</v>
      </c>
      <c r="G160" s="164"/>
      <c r="H160" s="57">
        <f t="shared" si="33"/>
        <v>0</v>
      </c>
      <c r="I160" s="247">
        <f t="shared" si="34"/>
        <v>0</v>
      </c>
    </row>
    <row r="161" spans="1:60" s="264" customFormat="1" ht="25.5">
      <c r="A161" s="142" t="s">
        <v>94</v>
      </c>
      <c r="B161" s="161">
        <v>86901</v>
      </c>
      <c r="C161" s="161" t="s">
        <v>16</v>
      </c>
      <c r="D161" s="252" t="s">
        <v>187</v>
      </c>
      <c r="E161" s="161" t="s">
        <v>116</v>
      </c>
      <c r="F161" s="171">
        <v>4</v>
      </c>
      <c r="G161" s="164"/>
      <c r="H161" s="57">
        <f t="shared" si="33"/>
        <v>0</v>
      </c>
      <c r="I161" s="247">
        <f t="shared" si="34"/>
        <v>0</v>
      </c>
    </row>
    <row r="162" spans="1:60" s="139" customFormat="1" ht="19.5" customHeight="1">
      <c r="A162" s="142" t="s">
        <v>95</v>
      </c>
      <c r="B162" s="161">
        <v>95544</v>
      </c>
      <c r="C162" s="161" t="s">
        <v>16</v>
      </c>
      <c r="D162" s="252" t="s">
        <v>188</v>
      </c>
      <c r="E162" s="161" t="s">
        <v>116</v>
      </c>
      <c r="F162" s="162">
        <v>6</v>
      </c>
      <c r="G162" s="163"/>
      <c r="H162" s="57">
        <f t="shared" si="33"/>
        <v>0</v>
      </c>
      <c r="I162" s="247">
        <f t="shared" si="34"/>
        <v>0</v>
      </c>
    </row>
    <row r="163" spans="1:60" s="139" customFormat="1" ht="41.25" customHeight="1">
      <c r="A163" s="142" t="s">
        <v>389</v>
      </c>
      <c r="B163" s="265">
        <v>86919</v>
      </c>
      <c r="C163" s="265" t="s">
        <v>16</v>
      </c>
      <c r="D163" s="266" t="s">
        <v>189</v>
      </c>
      <c r="E163" s="161" t="s">
        <v>116</v>
      </c>
      <c r="F163" s="267">
        <v>2</v>
      </c>
      <c r="G163" s="268"/>
      <c r="H163" s="57">
        <f t="shared" si="33"/>
        <v>0</v>
      </c>
      <c r="I163" s="269">
        <f t="shared" si="34"/>
        <v>0</v>
      </c>
    </row>
    <row r="164" spans="1:60" s="139" customFormat="1" ht="38.25">
      <c r="A164" s="142" t="s">
        <v>390</v>
      </c>
      <c r="B164" s="161">
        <v>86935</v>
      </c>
      <c r="C164" s="265" t="s">
        <v>16</v>
      </c>
      <c r="D164" s="252" t="s">
        <v>190</v>
      </c>
      <c r="E164" s="161" t="s">
        <v>116</v>
      </c>
      <c r="F164" s="162">
        <v>1</v>
      </c>
      <c r="G164" s="163"/>
      <c r="H164" s="57">
        <f t="shared" si="33"/>
        <v>0</v>
      </c>
      <c r="I164" s="247">
        <f t="shared" si="34"/>
        <v>0</v>
      </c>
    </row>
    <row r="165" spans="1:60" s="264" customFormat="1" ht="51.75" customHeight="1" outlineLevel="1">
      <c r="A165" s="142" t="s">
        <v>391</v>
      </c>
      <c r="B165" s="161" t="s">
        <v>104</v>
      </c>
      <c r="C165" s="161" t="s">
        <v>14</v>
      </c>
      <c r="D165" s="252" t="s">
        <v>191</v>
      </c>
      <c r="E165" s="161" t="s">
        <v>116</v>
      </c>
      <c r="F165" s="162">
        <v>1</v>
      </c>
      <c r="G165" s="163"/>
      <c r="H165" s="57">
        <f t="shared" si="33"/>
        <v>0</v>
      </c>
      <c r="I165" s="247">
        <f t="shared" si="34"/>
        <v>0</v>
      </c>
    </row>
    <row r="166" spans="1:60" s="139" customFormat="1" ht="41.25" customHeight="1" outlineLevel="1">
      <c r="A166" s="142" t="s">
        <v>392</v>
      </c>
      <c r="B166" s="161" t="s">
        <v>105</v>
      </c>
      <c r="C166" s="161" t="s">
        <v>14</v>
      </c>
      <c r="D166" s="252" t="s">
        <v>192</v>
      </c>
      <c r="E166" s="161" t="s">
        <v>116</v>
      </c>
      <c r="F166" s="162">
        <v>4</v>
      </c>
      <c r="G166" s="163"/>
      <c r="H166" s="57">
        <f t="shared" si="33"/>
        <v>0</v>
      </c>
      <c r="I166" s="247">
        <f t="shared" si="34"/>
        <v>0</v>
      </c>
    </row>
    <row r="167" spans="1:60" s="264" customFormat="1" ht="38.25" outlineLevel="1">
      <c r="A167" s="142" t="s">
        <v>393</v>
      </c>
      <c r="B167" s="161" t="s">
        <v>106</v>
      </c>
      <c r="C167" s="161" t="s">
        <v>14</v>
      </c>
      <c r="D167" s="252" t="s">
        <v>193</v>
      </c>
      <c r="E167" s="161" t="s">
        <v>116</v>
      </c>
      <c r="F167" s="162">
        <v>2</v>
      </c>
      <c r="G167" s="163"/>
      <c r="H167" s="57">
        <f t="shared" si="33"/>
        <v>0</v>
      </c>
      <c r="I167" s="247">
        <f t="shared" si="34"/>
        <v>0</v>
      </c>
    </row>
    <row r="168" spans="1:60" s="270" customFormat="1" ht="29.25" customHeight="1" outlineLevel="1">
      <c r="A168" s="142" t="s">
        <v>394</v>
      </c>
      <c r="B168" s="161" t="s">
        <v>107</v>
      </c>
      <c r="C168" s="161" t="s">
        <v>14</v>
      </c>
      <c r="D168" s="252" t="s">
        <v>194</v>
      </c>
      <c r="E168" s="161" t="s">
        <v>116</v>
      </c>
      <c r="F168" s="162">
        <v>2</v>
      </c>
      <c r="G168" s="163"/>
      <c r="H168" s="57">
        <f t="shared" si="33"/>
        <v>0</v>
      </c>
      <c r="I168" s="247">
        <f t="shared" si="34"/>
        <v>0</v>
      </c>
    </row>
    <row r="169" spans="1:60" s="264" customFormat="1" ht="27" customHeight="1" outlineLevel="1">
      <c r="A169" s="142" t="s">
        <v>395</v>
      </c>
      <c r="B169" s="161" t="s">
        <v>136</v>
      </c>
      <c r="C169" s="161" t="s">
        <v>14</v>
      </c>
      <c r="D169" s="252" t="s">
        <v>195</v>
      </c>
      <c r="E169" s="161" t="s">
        <v>116</v>
      </c>
      <c r="F169" s="162">
        <v>4</v>
      </c>
      <c r="G169" s="163"/>
      <c r="H169" s="57">
        <f t="shared" si="33"/>
        <v>0</v>
      </c>
      <c r="I169" s="247">
        <f t="shared" si="34"/>
        <v>0</v>
      </c>
    </row>
    <row r="170" spans="1:60" s="264" customFormat="1" ht="25.5" outlineLevel="1">
      <c r="A170" s="142" t="s">
        <v>396</v>
      </c>
      <c r="B170" s="254" t="s">
        <v>126</v>
      </c>
      <c r="C170" s="254" t="s">
        <v>14</v>
      </c>
      <c r="D170" s="252" t="s">
        <v>623</v>
      </c>
      <c r="E170" s="161" t="s">
        <v>210</v>
      </c>
      <c r="F170" s="162">
        <v>3</v>
      </c>
      <c r="G170" s="163"/>
      <c r="H170" s="57">
        <f t="shared" si="33"/>
        <v>0</v>
      </c>
      <c r="I170" s="247">
        <f t="shared" si="34"/>
        <v>0</v>
      </c>
    </row>
    <row r="171" spans="1:60" ht="14.25" customHeight="1" outlineLevel="1">
      <c r="A171" s="311" t="s">
        <v>397</v>
      </c>
      <c r="B171" s="312"/>
      <c r="C171" s="312"/>
      <c r="D171" s="312"/>
      <c r="E171" s="312"/>
      <c r="F171" s="312"/>
      <c r="G171" s="313"/>
      <c r="H171" s="209"/>
      <c r="I171" s="173">
        <f>SUM(I156:I170)</f>
        <v>0</v>
      </c>
    </row>
    <row r="172" spans="1:60" s="9" customFormat="1" ht="16.5" customHeight="1" outlineLevel="1">
      <c r="A172" s="27">
        <v>15</v>
      </c>
      <c r="B172" s="27"/>
      <c r="C172" s="27"/>
      <c r="D172" s="131" t="s">
        <v>109</v>
      </c>
      <c r="E172" s="28"/>
      <c r="F172" s="29"/>
      <c r="G172" s="95"/>
      <c r="H172" s="208"/>
      <c r="I172" s="30">
        <f>I178</f>
        <v>0</v>
      </c>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row>
    <row r="173" spans="1:60" s="139" customFormat="1" ht="17.25" customHeight="1" outlineLevel="1">
      <c r="A173" s="157" t="s">
        <v>97</v>
      </c>
      <c r="B173" s="158">
        <v>97599</v>
      </c>
      <c r="C173" s="159" t="s">
        <v>16</v>
      </c>
      <c r="D173" s="160" t="s">
        <v>197</v>
      </c>
      <c r="E173" s="161" t="s">
        <v>116</v>
      </c>
      <c r="F173" s="162">
        <v>17</v>
      </c>
      <c r="G173" s="163"/>
      <c r="H173" s="57">
        <f t="shared" ref="H173:H177" si="35">(G173*0.2223)+G173</f>
        <v>0</v>
      </c>
      <c r="I173" s="162">
        <f t="shared" ref="I173:I177" si="36">ROUND(H173*F173,2)</f>
        <v>0</v>
      </c>
    </row>
    <row r="174" spans="1:60" s="139" customFormat="1" ht="11.25" customHeight="1" outlineLevel="1">
      <c r="A174" s="157" t="s">
        <v>99</v>
      </c>
      <c r="B174" s="165" t="s">
        <v>111</v>
      </c>
      <c r="C174" s="159" t="s">
        <v>14</v>
      </c>
      <c r="D174" s="160" t="s">
        <v>198</v>
      </c>
      <c r="E174" s="161" t="s">
        <v>116</v>
      </c>
      <c r="F174" s="162">
        <v>4</v>
      </c>
      <c r="G174" s="164"/>
      <c r="H174" s="57">
        <f t="shared" si="35"/>
        <v>0</v>
      </c>
      <c r="I174" s="162">
        <f t="shared" si="36"/>
        <v>0</v>
      </c>
    </row>
    <row r="175" spans="1:60" s="139" customFormat="1" ht="13.5" customHeight="1" outlineLevel="1">
      <c r="A175" s="157" t="s">
        <v>100</v>
      </c>
      <c r="B175" s="166">
        <v>12138</v>
      </c>
      <c r="C175" s="167" t="s">
        <v>48</v>
      </c>
      <c r="D175" s="168" t="s">
        <v>196</v>
      </c>
      <c r="E175" s="161" t="s">
        <v>116</v>
      </c>
      <c r="F175" s="169">
        <v>2</v>
      </c>
      <c r="G175" s="170"/>
      <c r="H175" s="57">
        <f t="shared" si="35"/>
        <v>0</v>
      </c>
      <c r="I175" s="162">
        <f t="shared" si="36"/>
        <v>0</v>
      </c>
    </row>
    <row r="176" spans="1:60" s="139" customFormat="1" ht="15.75" customHeight="1" outlineLevel="1">
      <c r="A176" s="157" t="s">
        <v>101</v>
      </c>
      <c r="B176" s="166">
        <v>1505</v>
      </c>
      <c r="C176" s="167" t="s">
        <v>48</v>
      </c>
      <c r="D176" s="160" t="s">
        <v>233</v>
      </c>
      <c r="E176" s="161" t="s">
        <v>116</v>
      </c>
      <c r="F176" s="169">
        <v>2</v>
      </c>
      <c r="G176" s="170"/>
      <c r="H176" s="57">
        <f t="shared" si="35"/>
        <v>0</v>
      </c>
      <c r="I176" s="162">
        <f t="shared" si="36"/>
        <v>0</v>
      </c>
    </row>
    <row r="177" spans="1:1024" s="139" customFormat="1" ht="25.5" outlineLevel="1">
      <c r="A177" s="157" t="s">
        <v>103</v>
      </c>
      <c r="B177" s="166" t="s">
        <v>112</v>
      </c>
      <c r="C177" s="171" t="s">
        <v>14</v>
      </c>
      <c r="D177" s="172" t="s">
        <v>199</v>
      </c>
      <c r="E177" s="161" t="s">
        <v>116</v>
      </c>
      <c r="F177" s="162">
        <v>4</v>
      </c>
      <c r="G177" s="164"/>
      <c r="H177" s="57">
        <f t="shared" si="35"/>
        <v>0</v>
      </c>
      <c r="I177" s="162">
        <f t="shared" si="36"/>
        <v>0</v>
      </c>
    </row>
    <row r="178" spans="1:1024" s="141" customFormat="1" ht="16.5" customHeight="1" outlineLevel="1">
      <c r="A178" s="311" t="s">
        <v>227</v>
      </c>
      <c r="B178" s="312"/>
      <c r="C178" s="312"/>
      <c r="D178" s="312"/>
      <c r="E178" s="312"/>
      <c r="F178" s="312"/>
      <c r="G178" s="313"/>
      <c r="H178" s="209"/>
      <c r="I178" s="173">
        <f>SUM(I173:I177)</f>
        <v>0</v>
      </c>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row>
    <row r="179" spans="1:1024" s="9" customFormat="1" ht="20.100000000000001" customHeight="1">
      <c r="A179" s="10">
        <v>16</v>
      </c>
      <c r="B179" s="10"/>
      <c r="C179" s="10"/>
      <c r="D179" s="128" t="s">
        <v>113</v>
      </c>
      <c r="E179" s="11"/>
      <c r="F179" s="13"/>
      <c r="G179" s="92"/>
      <c r="H179" s="202"/>
      <c r="I179" s="14">
        <f>I196</f>
        <v>0</v>
      </c>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row>
    <row r="180" spans="1:1024" s="52" customFormat="1" ht="20.100000000000001" customHeight="1">
      <c r="A180" s="72" t="s">
        <v>695</v>
      </c>
      <c r="B180" s="72"/>
      <c r="C180" s="72"/>
      <c r="D180" s="71" t="s">
        <v>697</v>
      </c>
      <c r="E180" s="219"/>
      <c r="F180" s="220"/>
      <c r="G180" s="221"/>
      <c r="H180" s="222"/>
      <c r="I180" s="223"/>
    </row>
    <row r="181" spans="1:1024" s="141" customFormat="1" ht="16.5" customHeight="1">
      <c r="A181" s="142" t="s">
        <v>398</v>
      </c>
      <c r="B181" s="142" t="s">
        <v>295</v>
      </c>
      <c r="C181" s="142" t="s">
        <v>14</v>
      </c>
      <c r="D181" s="143" t="s">
        <v>296</v>
      </c>
      <c r="E181" s="144" t="s">
        <v>116</v>
      </c>
      <c r="F181" s="145">
        <v>16</v>
      </c>
      <c r="G181" s="114"/>
      <c r="H181" s="57">
        <f t="shared" ref="H181:H195" si="37">(G181*0.2223)+G181</f>
        <v>0</v>
      </c>
      <c r="I181" s="146">
        <f>ROUND(H181*F181,2)</f>
        <v>0</v>
      </c>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row>
    <row r="182" spans="1:1024" s="53" customFormat="1" ht="19.5" customHeight="1" outlineLevel="1">
      <c r="A182" s="142" t="s">
        <v>399</v>
      </c>
      <c r="B182" s="185" t="s">
        <v>114</v>
      </c>
      <c r="C182" s="60" t="s">
        <v>14</v>
      </c>
      <c r="D182" s="55" t="s">
        <v>200</v>
      </c>
      <c r="E182" s="64" t="s">
        <v>116</v>
      </c>
      <c r="F182" s="116">
        <v>2</v>
      </c>
      <c r="G182" s="56"/>
      <c r="H182" s="57">
        <f t="shared" si="37"/>
        <v>0</v>
      </c>
      <c r="I182" s="58">
        <f>ROUND(H182*F182,2)</f>
        <v>0</v>
      </c>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52"/>
      <c r="EB182" s="52"/>
      <c r="EC182" s="52"/>
      <c r="ED182" s="52"/>
      <c r="EE182" s="52"/>
      <c r="EF182" s="52"/>
      <c r="EG182" s="52"/>
      <c r="EH182" s="52"/>
      <c r="EI182" s="52"/>
      <c r="EJ182" s="52"/>
      <c r="EK182" s="52"/>
      <c r="EL182" s="52"/>
      <c r="EM182" s="52"/>
      <c r="EN182" s="52"/>
      <c r="EO182" s="52"/>
      <c r="EP182" s="52"/>
      <c r="EQ182" s="52"/>
      <c r="ER182" s="52"/>
      <c r="ES182" s="52"/>
      <c r="ET182" s="52"/>
      <c r="EU182" s="52"/>
      <c r="EV182" s="52"/>
      <c r="EW182" s="52"/>
      <c r="EX182" s="52"/>
      <c r="EY182" s="52"/>
      <c r="EZ182" s="52"/>
      <c r="FA182" s="52"/>
      <c r="FB182" s="52"/>
      <c r="FC182" s="52"/>
      <c r="FD182" s="52"/>
      <c r="FE182" s="52"/>
      <c r="FF182" s="52"/>
      <c r="FG182" s="52"/>
      <c r="FH182" s="52"/>
      <c r="FI182" s="52"/>
      <c r="FJ182" s="52"/>
      <c r="FK182" s="52"/>
      <c r="FL182" s="52"/>
      <c r="FM182" s="52"/>
      <c r="FN182" s="52"/>
      <c r="FO182" s="52"/>
      <c r="FP182" s="52"/>
      <c r="FQ182" s="52"/>
      <c r="FR182" s="52"/>
      <c r="FS182" s="52"/>
      <c r="FT182" s="52"/>
      <c r="FU182" s="52"/>
      <c r="FV182" s="52"/>
      <c r="FW182" s="52"/>
      <c r="FX182" s="52"/>
      <c r="FY182" s="52"/>
      <c r="FZ182" s="52"/>
      <c r="GA182" s="52"/>
      <c r="GB182" s="52"/>
      <c r="GC182" s="52"/>
      <c r="GD182" s="52"/>
      <c r="GE182" s="52"/>
      <c r="GF182" s="52"/>
      <c r="GG182" s="52"/>
      <c r="GH182" s="52"/>
      <c r="GI182" s="52"/>
      <c r="GJ182" s="52"/>
      <c r="GK182" s="52"/>
      <c r="GL182" s="52"/>
      <c r="GM182" s="52"/>
      <c r="GN182" s="52"/>
      <c r="GO182" s="52"/>
      <c r="GP182" s="52"/>
      <c r="GQ182" s="52"/>
      <c r="GR182" s="52"/>
      <c r="GS182" s="52"/>
      <c r="GT182" s="52"/>
      <c r="GU182" s="52"/>
      <c r="GV182" s="52"/>
      <c r="GW182" s="52"/>
      <c r="GX182" s="52"/>
      <c r="GY182" s="52"/>
      <c r="GZ182" s="52"/>
      <c r="HA182" s="52"/>
      <c r="HB182" s="52"/>
      <c r="HC182" s="52"/>
      <c r="HD182" s="52"/>
      <c r="HE182" s="52"/>
      <c r="HF182" s="52"/>
      <c r="HG182" s="52"/>
      <c r="HH182" s="52"/>
      <c r="HI182" s="52"/>
      <c r="HJ182" s="52"/>
      <c r="HK182" s="52"/>
      <c r="HL182" s="52"/>
      <c r="HM182" s="52"/>
      <c r="HN182" s="52"/>
      <c r="HO182" s="52"/>
      <c r="HP182" s="52"/>
      <c r="HQ182" s="52"/>
      <c r="HR182" s="52"/>
      <c r="HS182" s="52"/>
      <c r="HT182" s="52"/>
      <c r="HU182" s="52"/>
      <c r="HV182" s="52"/>
      <c r="HW182" s="52"/>
      <c r="HX182" s="52"/>
      <c r="HY182" s="52"/>
      <c r="HZ182" s="52"/>
      <c r="IA182" s="52"/>
      <c r="IB182" s="52"/>
      <c r="IC182" s="52"/>
      <c r="ID182" s="52"/>
      <c r="IE182" s="52"/>
      <c r="IF182" s="52"/>
      <c r="IG182" s="52"/>
      <c r="IH182" s="52"/>
      <c r="II182" s="52"/>
      <c r="IJ182" s="52"/>
      <c r="IK182" s="52"/>
      <c r="IL182" s="52"/>
      <c r="IM182" s="52"/>
      <c r="IN182" s="52"/>
      <c r="IO182" s="52"/>
      <c r="IP182" s="52"/>
      <c r="IQ182" s="52"/>
      <c r="IR182" s="52"/>
      <c r="IS182" s="52"/>
      <c r="IT182" s="52"/>
      <c r="IU182" s="52"/>
      <c r="IV182" s="52"/>
      <c r="IW182" s="52"/>
      <c r="IX182" s="52"/>
      <c r="IY182" s="52"/>
      <c r="IZ182" s="52"/>
      <c r="JA182" s="52"/>
      <c r="JB182" s="52"/>
      <c r="JC182" s="52"/>
      <c r="JD182" s="52"/>
      <c r="JE182" s="52"/>
      <c r="JF182" s="52"/>
      <c r="JG182" s="52"/>
      <c r="JH182" s="52"/>
      <c r="JI182" s="52"/>
      <c r="JJ182" s="52"/>
      <c r="JK182" s="52"/>
      <c r="JL182" s="52"/>
      <c r="JM182" s="52"/>
      <c r="JN182" s="52"/>
      <c r="JO182" s="52"/>
      <c r="JP182" s="52"/>
      <c r="JQ182" s="52"/>
      <c r="JR182" s="52"/>
      <c r="JS182" s="52"/>
      <c r="JT182" s="52"/>
      <c r="JU182" s="52"/>
      <c r="JV182" s="52"/>
      <c r="JW182" s="52"/>
      <c r="JX182" s="52"/>
      <c r="JY182" s="52"/>
      <c r="JZ182" s="52"/>
      <c r="KA182" s="52"/>
      <c r="KB182" s="52"/>
      <c r="KC182" s="52"/>
      <c r="KD182" s="52"/>
      <c r="KE182" s="52"/>
      <c r="KF182" s="52"/>
      <c r="KG182" s="52"/>
      <c r="KH182" s="52"/>
      <c r="KI182" s="52"/>
      <c r="KJ182" s="52"/>
      <c r="KK182" s="52"/>
      <c r="KL182" s="52"/>
      <c r="KM182" s="52"/>
      <c r="KN182" s="52"/>
      <c r="KO182" s="52"/>
      <c r="KP182" s="52"/>
      <c r="KQ182" s="52"/>
      <c r="KR182" s="52"/>
      <c r="KS182" s="52"/>
      <c r="KT182" s="52"/>
      <c r="KU182" s="52"/>
      <c r="KV182" s="52"/>
      <c r="KW182" s="52"/>
      <c r="KX182" s="52"/>
      <c r="KY182" s="52"/>
      <c r="KZ182" s="52"/>
      <c r="LA182" s="52"/>
      <c r="LB182" s="52"/>
      <c r="LC182" s="52"/>
      <c r="LD182" s="52"/>
      <c r="LE182" s="52"/>
      <c r="LF182" s="52"/>
      <c r="LG182" s="52"/>
      <c r="LH182" s="52"/>
      <c r="LI182" s="52"/>
      <c r="LJ182" s="52"/>
      <c r="LK182" s="52"/>
      <c r="LL182" s="52"/>
      <c r="LM182" s="52"/>
      <c r="LN182" s="52"/>
      <c r="LO182" s="52"/>
      <c r="LP182" s="52"/>
      <c r="LQ182" s="52"/>
      <c r="LR182" s="52"/>
      <c r="LS182" s="52"/>
      <c r="LT182" s="52"/>
      <c r="LU182" s="52"/>
      <c r="LV182" s="52"/>
      <c r="LW182" s="52"/>
      <c r="LX182" s="52"/>
      <c r="LY182" s="52"/>
      <c r="LZ182" s="52"/>
      <c r="MA182" s="52"/>
      <c r="MB182" s="52"/>
      <c r="MC182" s="52"/>
      <c r="MD182" s="52"/>
      <c r="ME182" s="52"/>
      <c r="MF182" s="52"/>
      <c r="MG182" s="52"/>
      <c r="MH182" s="52"/>
      <c r="MI182" s="52"/>
      <c r="MJ182" s="52"/>
      <c r="MK182" s="52"/>
      <c r="ML182" s="52"/>
      <c r="MM182" s="52"/>
      <c r="MN182" s="52"/>
      <c r="MO182" s="52"/>
      <c r="MP182" s="52"/>
      <c r="MQ182" s="52"/>
      <c r="MR182" s="52"/>
      <c r="MS182" s="52"/>
      <c r="MT182" s="52"/>
      <c r="MU182" s="52"/>
      <c r="MV182" s="52"/>
      <c r="MW182" s="52"/>
      <c r="MX182" s="52"/>
      <c r="MY182" s="52"/>
      <c r="MZ182" s="52"/>
      <c r="NA182" s="52"/>
      <c r="NB182" s="52"/>
      <c r="NC182" s="52"/>
      <c r="ND182" s="52"/>
      <c r="NE182" s="52"/>
      <c r="NF182" s="52"/>
      <c r="NG182" s="52"/>
      <c r="NH182" s="52"/>
      <c r="NI182" s="52"/>
      <c r="NJ182" s="52"/>
      <c r="NK182" s="52"/>
      <c r="NL182" s="52"/>
      <c r="NM182" s="52"/>
      <c r="NN182" s="52"/>
      <c r="NO182" s="52"/>
      <c r="NP182" s="52"/>
      <c r="NQ182" s="52"/>
      <c r="NR182" s="52"/>
      <c r="NS182" s="52"/>
      <c r="NT182" s="52"/>
      <c r="NU182" s="52"/>
      <c r="NV182" s="52"/>
      <c r="NW182" s="52"/>
      <c r="NX182" s="52"/>
      <c r="NY182" s="52"/>
      <c r="NZ182" s="52"/>
      <c r="OA182" s="52"/>
      <c r="OB182" s="52"/>
      <c r="OC182" s="52"/>
      <c r="OD182" s="52"/>
      <c r="OE182" s="52"/>
      <c r="OF182" s="52"/>
      <c r="OG182" s="52"/>
      <c r="OH182" s="52"/>
      <c r="OI182" s="52"/>
      <c r="OJ182" s="52"/>
      <c r="OK182" s="52"/>
      <c r="OL182" s="52"/>
      <c r="OM182" s="52"/>
      <c r="ON182" s="52"/>
      <c r="OO182" s="52"/>
      <c r="OP182" s="52"/>
      <c r="OQ182" s="52"/>
      <c r="OR182" s="52"/>
      <c r="OS182" s="52"/>
      <c r="OT182" s="52"/>
      <c r="OU182" s="52"/>
      <c r="OV182" s="52"/>
      <c r="OW182" s="52"/>
      <c r="OX182" s="52"/>
      <c r="OY182" s="52"/>
      <c r="OZ182" s="52"/>
      <c r="PA182" s="52"/>
      <c r="PB182" s="52"/>
      <c r="PC182" s="52"/>
      <c r="PD182" s="52"/>
      <c r="PE182" s="52"/>
      <c r="PF182" s="52"/>
      <c r="PG182" s="52"/>
      <c r="PH182" s="52"/>
      <c r="PI182" s="52"/>
      <c r="PJ182" s="52"/>
      <c r="PK182" s="52"/>
      <c r="PL182" s="52"/>
      <c r="PM182" s="52"/>
      <c r="PN182" s="52"/>
      <c r="PO182" s="52"/>
      <c r="PP182" s="52"/>
      <c r="PQ182" s="52"/>
      <c r="PR182" s="52"/>
      <c r="PS182" s="52"/>
      <c r="PT182" s="52"/>
      <c r="PU182" s="52"/>
      <c r="PV182" s="52"/>
      <c r="PW182" s="52"/>
      <c r="PX182" s="52"/>
      <c r="PY182" s="52"/>
      <c r="PZ182" s="52"/>
      <c r="QA182" s="52"/>
      <c r="QB182" s="52"/>
      <c r="QC182" s="52"/>
      <c r="QD182" s="52"/>
      <c r="QE182" s="52"/>
      <c r="QF182" s="52"/>
      <c r="QG182" s="52"/>
      <c r="QH182" s="52"/>
      <c r="QI182" s="52"/>
      <c r="QJ182" s="52"/>
      <c r="QK182" s="52"/>
      <c r="QL182" s="52"/>
      <c r="QM182" s="52"/>
      <c r="QN182" s="52"/>
      <c r="QO182" s="52"/>
      <c r="QP182" s="52"/>
      <c r="QQ182" s="52"/>
      <c r="QR182" s="52"/>
      <c r="QS182" s="52"/>
      <c r="QT182" s="52"/>
      <c r="QU182" s="52"/>
      <c r="QV182" s="52"/>
      <c r="QW182" s="52"/>
      <c r="QX182" s="52"/>
      <c r="QY182" s="52"/>
      <c r="QZ182" s="52"/>
      <c r="RA182" s="52"/>
      <c r="RB182" s="52"/>
      <c r="RC182" s="52"/>
      <c r="RD182" s="52"/>
      <c r="RE182" s="52"/>
      <c r="RF182" s="52"/>
      <c r="RG182" s="52"/>
      <c r="RH182" s="52"/>
      <c r="RI182" s="52"/>
      <c r="RJ182" s="52"/>
      <c r="RK182" s="52"/>
      <c r="RL182" s="52"/>
      <c r="RM182" s="52"/>
      <c r="RN182" s="52"/>
      <c r="RO182" s="52"/>
      <c r="RP182" s="52"/>
      <c r="RQ182" s="52"/>
      <c r="RR182" s="52"/>
      <c r="RS182" s="52"/>
      <c r="RT182" s="52"/>
      <c r="RU182" s="52"/>
      <c r="RV182" s="52"/>
      <c r="RW182" s="52"/>
      <c r="RX182" s="52"/>
      <c r="RY182" s="52"/>
      <c r="RZ182" s="52"/>
      <c r="SA182" s="52"/>
      <c r="SB182" s="52"/>
      <c r="SC182" s="52"/>
      <c r="SD182" s="52"/>
      <c r="SE182" s="52"/>
      <c r="SF182" s="52"/>
      <c r="SG182" s="52"/>
      <c r="SH182" s="52"/>
      <c r="SI182" s="52"/>
      <c r="SJ182" s="52"/>
      <c r="SK182" s="52"/>
      <c r="SL182" s="52"/>
      <c r="SM182" s="52"/>
      <c r="SN182" s="52"/>
      <c r="SO182" s="52"/>
      <c r="SP182" s="52"/>
      <c r="SQ182" s="52"/>
      <c r="SR182" s="52"/>
      <c r="SS182" s="52"/>
      <c r="ST182" s="52"/>
      <c r="SU182" s="52"/>
      <c r="SV182" s="52"/>
      <c r="SW182" s="52"/>
      <c r="SX182" s="52"/>
      <c r="SY182" s="52"/>
      <c r="SZ182" s="52"/>
      <c r="TA182" s="52"/>
      <c r="TB182" s="52"/>
      <c r="TC182" s="52"/>
      <c r="TD182" s="52"/>
      <c r="TE182" s="52"/>
      <c r="TF182" s="52"/>
      <c r="TG182" s="52"/>
      <c r="TH182" s="52"/>
      <c r="TI182" s="52"/>
      <c r="TJ182" s="52"/>
      <c r="TK182" s="52"/>
      <c r="TL182" s="52"/>
      <c r="TM182" s="52"/>
      <c r="TN182" s="52"/>
      <c r="TO182" s="52"/>
      <c r="TP182" s="52"/>
      <c r="TQ182" s="52"/>
      <c r="TR182" s="52"/>
      <c r="TS182" s="52"/>
      <c r="TT182" s="52"/>
      <c r="TU182" s="52"/>
      <c r="TV182" s="52"/>
      <c r="TW182" s="52"/>
      <c r="TX182" s="52"/>
      <c r="TY182" s="52"/>
      <c r="TZ182" s="52"/>
      <c r="UA182" s="52"/>
      <c r="UB182" s="52"/>
      <c r="UC182" s="52"/>
      <c r="UD182" s="52"/>
      <c r="UE182" s="52"/>
      <c r="UF182" s="52"/>
      <c r="UG182" s="52"/>
      <c r="UH182" s="52"/>
      <c r="UI182" s="52"/>
      <c r="UJ182" s="52"/>
      <c r="UK182" s="52"/>
      <c r="UL182" s="52"/>
      <c r="UM182" s="52"/>
      <c r="UN182" s="52"/>
      <c r="UO182" s="52"/>
      <c r="UP182" s="52"/>
      <c r="UQ182" s="52"/>
      <c r="UR182" s="52"/>
      <c r="US182" s="52"/>
      <c r="UT182" s="52"/>
      <c r="UU182" s="52"/>
      <c r="UV182" s="52"/>
      <c r="UW182" s="52"/>
      <c r="UX182" s="52"/>
      <c r="UY182" s="52"/>
      <c r="UZ182" s="52"/>
      <c r="VA182" s="52"/>
      <c r="VB182" s="52"/>
      <c r="VC182" s="52"/>
      <c r="VD182" s="52"/>
      <c r="VE182" s="52"/>
      <c r="VF182" s="52"/>
      <c r="VG182" s="52"/>
      <c r="VH182" s="52"/>
      <c r="VI182" s="52"/>
      <c r="VJ182" s="52"/>
      <c r="VK182" s="52"/>
      <c r="VL182" s="52"/>
      <c r="VM182" s="52"/>
      <c r="VN182" s="52"/>
      <c r="VO182" s="52"/>
      <c r="VP182" s="52"/>
      <c r="VQ182" s="52"/>
      <c r="VR182" s="52"/>
      <c r="VS182" s="52"/>
      <c r="VT182" s="52"/>
      <c r="VU182" s="52"/>
      <c r="VV182" s="52"/>
      <c r="VW182" s="52"/>
      <c r="VX182" s="52"/>
      <c r="VY182" s="52"/>
      <c r="VZ182" s="52"/>
      <c r="WA182" s="52"/>
      <c r="WB182" s="52"/>
      <c r="WC182" s="52"/>
      <c r="WD182" s="52"/>
      <c r="WE182" s="52"/>
      <c r="WF182" s="52"/>
      <c r="WG182" s="52"/>
      <c r="WH182" s="52"/>
      <c r="WI182" s="52"/>
      <c r="WJ182" s="52"/>
      <c r="WK182" s="52"/>
      <c r="WL182" s="52"/>
      <c r="WM182" s="52"/>
      <c r="WN182" s="52"/>
      <c r="WO182" s="52"/>
      <c r="WP182" s="52"/>
      <c r="WQ182" s="52"/>
      <c r="WR182" s="52"/>
      <c r="WS182" s="52"/>
      <c r="WT182" s="52"/>
      <c r="WU182" s="52"/>
      <c r="WV182" s="52"/>
      <c r="WW182" s="52"/>
      <c r="WX182" s="52"/>
      <c r="WY182" s="52"/>
      <c r="WZ182" s="52"/>
      <c r="XA182" s="52"/>
      <c r="XB182" s="52"/>
      <c r="XC182" s="52"/>
      <c r="XD182" s="52"/>
      <c r="XE182" s="52"/>
      <c r="XF182" s="52"/>
      <c r="XG182" s="52"/>
      <c r="XH182" s="52"/>
      <c r="XI182" s="52"/>
      <c r="XJ182" s="52"/>
      <c r="XK182" s="52"/>
      <c r="XL182" s="52"/>
      <c r="XM182" s="52"/>
      <c r="XN182" s="52"/>
      <c r="XO182" s="52"/>
      <c r="XP182" s="52"/>
      <c r="XQ182" s="52"/>
      <c r="XR182" s="52"/>
      <c r="XS182" s="52"/>
      <c r="XT182" s="52"/>
      <c r="XU182" s="52"/>
      <c r="XV182" s="52"/>
      <c r="XW182" s="52"/>
      <c r="XX182" s="52"/>
      <c r="XY182" s="52"/>
      <c r="XZ182" s="52"/>
      <c r="YA182" s="52"/>
      <c r="YB182" s="52"/>
      <c r="YC182" s="52"/>
      <c r="YD182" s="52"/>
      <c r="YE182" s="52"/>
      <c r="YF182" s="52"/>
      <c r="YG182" s="52"/>
      <c r="YH182" s="52"/>
      <c r="YI182" s="52"/>
      <c r="YJ182" s="52"/>
      <c r="YK182" s="52"/>
      <c r="YL182" s="52"/>
      <c r="YM182" s="52"/>
      <c r="YN182" s="52"/>
      <c r="YO182" s="52"/>
      <c r="YP182" s="52"/>
      <c r="YQ182" s="52"/>
      <c r="YR182" s="52"/>
      <c r="YS182" s="52"/>
      <c r="YT182" s="52"/>
      <c r="YU182" s="52"/>
      <c r="YV182" s="52"/>
      <c r="YW182" s="52"/>
      <c r="YX182" s="52"/>
      <c r="YY182" s="52"/>
      <c r="YZ182" s="52"/>
      <c r="ZA182" s="52"/>
      <c r="ZB182" s="52"/>
      <c r="ZC182" s="52"/>
      <c r="ZD182" s="52"/>
      <c r="ZE182" s="52"/>
      <c r="ZF182" s="52"/>
      <c r="ZG182" s="52"/>
      <c r="ZH182" s="52"/>
      <c r="ZI182" s="52"/>
      <c r="ZJ182" s="52"/>
      <c r="ZK182" s="52"/>
      <c r="ZL182" s="52"/>
      <c r="ZM182" s="52"/>
      <c r="ZN182" s="52"/>
      <c r="ZO182" s="52"/>
      <c r="ZP182" s="52"/>
      <c r="ZQ182" s="52"/>
      <c r="ZR182" s="52"/>
      <c r="ZS182" s="52"/>
      <c r="ZT182" s="52"/>
      <c r="ZU182" s="52"/>
      <c r="ZV182" s="52"/>
      <c r="ZW182" s="52"/>
      <c r="ZX182" s="52"/>
      <c r="ZY182" s="52"/>
      <c r="ZZ182" s="52"/>
      <c r="AAA182" s="52"/>
      <c r="AAB182" s="52"/>
      <c r="AAC182" s="52"/>
      <c r="AAD182" s="52"/>
      <c r="AAE182" s="52"/>
      <c r="AAF182" s="52"/>
      <c r="AAG182" s="52"/>
      <c r="AAH182" s="52"/>
      <c r="AAI182" s="52"/>
      <c r="AAJ182" s="52"/>
      <c r="AAK182" s="52"/>
      <c r="AAL182" s="52"/>
      <c r="AAM182" s="52"/>
      <c r="AAN182" s="52"/>
      <c r="AAO182" s="52"/>
      <c r="AAP182" s="52"/>
      <c r="AAQ182" s="52"/>
      <c r="AAR182" s="52"/>
      <c r="AAS182" s="52"/>
      <c r="AAT182" s="52"/>
      <c r="AAU182" s="52"/>
      <c r="AAV182" s="52"/>
      <c r="AAW182" s="52"/>
      <c r="AAX182" s="52"/>
      <c r="AAY182" s="52"/>
      <c r="AAZ182" s="52"/>
      <c r="ABA182" s="52"/>
      <c r="ABB182" s="52"/>
      <c r="ABC182" s="52"/>
      <c r="ABD182" s="52"/>
      <c r="ABE182" s="52"/>
      <c r="ABF182" s="52"/>
      <c r="ABG182" s="52"/>
      <c r="ABH182" s="52"/>
      <c r="ABI182" s="52"/>
      <c r="ABJ182" s="52"/>
      <c r="ABK182" s="52"/>
      <c r="ABL182" s="52"/>
      <c r="ABM182" s="52"/>
      <c r="ABN182" s="52"/>
      <c r="ABO182" s="52"/>
      <c r="ABP182" s="52"/>
      <c r="ABQ182" s="52"/>
      <c r="ABR182" s="52"/>
      <c r="ABS182" s="52"/>
      <c r="ABT182" s="52"/>
      <c r="ABU182" s="52"/>
      <c r="ABV182" s="52"/>
      <c r="ABW182" s="52"/>
      <c r="ABX182" s="52"/>
      <c r="ABY182" s="52"/>
      <c r="ABZ182" s="52"/>
      <c r="ACA182" s="52"/>
      <c r="ACB182" s="52"/>
      <c r="ACC182" s="52"/>
      <c r="ACD182" s="52"/>
      <c r="ACE182" s="52"/>
      <c r="ACF182" s="52"/>
      <c r="ACG182" s="52"/>
      <c r="ACH182" s="52"/>
      <c r="ACI182" s="52"/>
      <c r="ACJ182" s="52"/>
      <c r="ACK182" s="52"/>
      <c r="ACL182" s="52"/>
      <c r="ACM182" s="52"/>
      <c r="ACN182" s="52"/>
      <c r="ACO182" s="52"/>
      <c r="ACP182" s="52"/>
      <c r="ACQ182" s="52"/>
      <c r="ACR182" s="52"/>
      <c r="ACS182" s="52"/>
      <c r="ACT182" s="52"/>
      <c r="ACU182" s="52"/>
      <c r="ACV182" s="52"/>
      <c r="ACW182" s="52"/>
      <c r="ACX182" s="52"/>
      <c r="ACY182" s="52"/>
      <c r="ACZ182" s="52"/>
      <c r="ADA182" s="52"/>
      <c r="ADB182" s="52"/>
      <c r="ADC182" s="52"/>
      <c r="ADD182" s="52"/>
      <c r="ADE182" s="52"/>
      <c r="ADF182" s="52"/>
      <c r="ADG182" s="52"/>
      <c r="ADH182" s="52"/>
      <c r="ADI182" s="52"/>
      <c r="ADJ182" s="52"/>
      <c r="ADK182" s="52"/>
      <c r="ADL182" s="52"/>
      <c r="ADM182" s="52"/>
      <c r="ADN182" s="52"/>
      <c r="ADO182" s="52"/>
      <c r="ADP182" s="52"/>
      <c r="ADQ182" s="52"/>
      <c r="ADR182" s="52"/>
      <c r="ADS182" s="52"/>
      <c r="ADT182" s="52"/>
      <c r="ADU182" s="52"/>
      <c r="ADV182" s="52"/>
      <c r="ADW182" s="52"/>
      <c r="ADX182" s="52"/>
      <c r="ADY182" s="52"/>
      <c r="ADZ182" s="52"/>
      <c r="AEA182" s="52"/>
      <c r="AEB182" s="52"/>
      <c r="AEC182" s="52"/>
      <c r="AED182" s="52"/>
      <c r="AEE182" s="52"/>
      <c r="AEF182" s="52"/>
      <c r="AEG182" s="52"/>
      <c r="AEH182" s="52"/>
      <c r="AEI182" s="52"/>
      <c r="AEJ182" s="52"/>
      <c r="AEK182" s="52"/>
      <c r="AEL182" s="52"/>
      <c r="AEM182" s="52"/>
      <c r="AEN182" s="52"/>
      <c r="AEO182" s="52"/>
      <c r="AEP182" s="52"/>
      <c r="AEQ182" s="52"/>
      <c r="AER182" s="52"/>
      <c r="AES182" s="52"/>
      <c r="AET182" s="52"/>
      <c r="AEU182" s="52"/>
      <c r="AEV182" s="52"/>
      <c r="AEW182" s="52"/>
      <c r="AEX182" s="52"/>
      <c r="AEY182" s="52"/>
      <c r="AEZ182" s="52"/>
      <c r="AFA182" s="52"/>
      <c r="AFB182" s="52"/>
      <c r="AFC182" s="52"/>
      <c r="AFD182" s="52"/>
      <c r="AFE182" s="52"/>
      <c r="AFF182" s="52"/>
      <c r="AFG182" s="52"/>
      <c r="AFH182" s="52"/>
      <c r="AFI182" s="52"/>
      <c r="AFJ182" s="52"/>
      <c r="AFK182" s="52"/>
      <c r="AFL182" s="52"/>
      <c r="AFM182" s="52"/>
      <c r="AFN182" s="52"/>
      <c r="AFO182" s="52"/>
      <c r="AFP182" s="52"/>
      <c r="AFQ182" s="52"/>
      <c r="AFR182" s="52"/>
      <c r="AFS182" s="52"/>
      <c r="AFT182" s="52"/>
      <c r="AFU182" s="52"/>
      <c r="AFV182" s="52"/>
      <c r="AFW182" s="52"/>
      <c r="AFX182" s="52"/>
      <c r="AFY182" s="52"/>
      <c r="AFZ182" s="52"/>
      <c r="AGA182" s="52"/>
      <c r="AGB182" s="52"/>
      <c r="AGC182" s="52"/>
      <c r="AGD182" s="52"/>
      <c r="AGE182" s="52"/>
      <c r="AGF182" s="52"/>
      <c r="AGG182" s="52"/>
      <c r="AGH182" s="52"/>
      <c r="AGI182" s="52"/>
      <c r="AGJ182" s="52"/>
      <c r="AGK182" s="52"/>
      <c r="AGL182" s="52"/>
      <c r="AGM182" s="52"/>
      <c r="AGN182" s="52"/>
      <c r="AGO182" s="52"/>
      <c r="AGP182" s="52"/>
      <c r="AGQ182" s="52"/>
      <c r="AGR182" s="52"/>
      <c r="AGS182" s="52"/>
      <c r="AGT182" s="52"/>
      <c r="AGU182" s="52"/>
      <c r="AGV182" s="52"/>
      <c r="AGW182" s="52"/>
      <c r="AGX182" s="52"/>
      <c r="AGY182" s="52"/>
      <c r="AGZ182" s="52"/>
      <c r="AHA182" s="52"/>
      <c r="AHB182" s="52"/>
      <c r="AHC182" s="52"/>
      <c r="AHD182" s="52"/>
      <c r="AHE182" s="52"/>
      <c r="AHF182" s="52"/>
      <c r="AHG182" s="52"/>
      <c r="AHH182" s="52"/>
      <c r="AHI182" s="52"/>
      <c r="AHJ182" s="52"/>
      <c r="AHK182" s="52"/>
      <c r="AHL182" s="52"/>
      <c r="AHM182" s="52"/>
      <c r="AHN182" s="52"/>
      <c r="AHO182" s="52"/>
      <c r="AHP182" s="52"/>
      <c r="AHQ182" s="52"/>
      <c r="AHR182" s="52"/>
      <c r="AHS182" s="52"/>
      <c r="AHT182" s="52"/>
      <c r="AHU182" s="52"/>
      <c r="AHV182" s="52"/>
      <c r="AHW182" s="52"/>
      <c r="AHX182" s="52"/>
      <c r="AHY182" s="52"/>
      <c r="AHZ182" s="52"/>
      <c r="AIA182" s="52"/>
      <c r="AIB182" s="52"/>
      <c r="AIC182" s="52"/>
      <c r="AID182" s="52"/>
      <c r="AIE182" s="52"/>
      <c r="AIF182" s="52"/>
      <c r="AIG182" s="52"/>
      <c r="AIH182" s="52"/>
      <c r="AII182" s="52"/>
      <c r="AIJ182" s="52"/>
      <c r="AIK182" s="52"/>
      <c r="AIL182" s="52"/>
      <c r="AIM182" s="52"/>
      <c r="AIN182" s="52"/>
      <c r="AIO182" s="52"/>
      <c r="AIP182" s="52"/>
      <c r="AIQ182" s="52"/>
      <c r="AIR182" s="52"/>
      <c r="AIS182" s="52"/>
      <c r="AIT182" s="52"/>
      <c r="AIU182" s="52"/>
      <c r="AIV182" s="52"/>
      <c r="AIW182" s="52"/>
      <c r="AIX182" s="52"/>
      <c r="AIY182" s="52"/>
      <c r="AIZ182" s="52"/>
      <c r="AJA182" s="52"/>
      <c r="AJB182" s="52"/>
      <c r="AJC182" s="52"/>
      <c r="AJD182" s="52"/>
      <c r="AJE182" s="52"/>
      <c r="AJF182" s="52"/>
      <c r="AJG182" s="52"/>
      <c r="AJH182" s="52"/>
      <c r="AJI182" s="52"/>
      <c r="AJJ182" s="52"/>
      <c r="AJK182" s="52"/>
      <c r="AJL182" s="52"/>
      <c r="AJM182" s="52"/>
      <c r="AJN182" s="52"/>
      <c r="AJO182" s="52"/>
      <c r="AJP182" s="52"/>
      <c r="AJQ182" s="52"/>
      <c r="AJR182" s="52"/>
      <c r="AJS182" s="52"/>
      <c r="AJT182" s="52"/>
      <c r="AJU182" s="52"/>
      <c r="AJV182" s="52"/>
      <c r="AJW182" s="52"/>
      <c r="AJX182" s="52"/>
      <c r="AJY182" s="52"/>
      <c r="AJZ182" s="52"/>
      <c r="AKA182" s="52"/>
      <c r="AKB182" s="52"/>
      <c r="AKC182" s="52"/>
      <c r="AKD182" s="52"/>
      <c r="AKE182" s="52"/>
      <c r="AKF182" s="52"/>
      <c r="AKG182" s="52"/>
      <c r="AKH182" s="52"/>
      <c r="AKI182" s="52"/>
      <c r="AKJ182" s="52"/>
      <c r="AKK182" s="52"/>
      <c r="AKL182" s="52"/>
      <c r="AKM182" s="52"/>
      <c r="AKN182" s="52"/>
      <c r="AKO182" s="52"/>
      <c r="AKP182" s="52"/>
      <c r="AKQ182" s="52"/>
      <c r="AKR182" s="52"/>
      <c r="AKS182" s="52"/>
      <c r="AKT182" s="52"/>
      <c r="AKU182" s="52"/>
      <c r="AKV182" s="52"/>
      <c r="AKW182" s="52"/>
      <c r="AKX182" s="52"/>
      <c r="AKY182" s="52"/>
      <c r="AKZ182" s="52"/>
      <c r="ALA182" s="52"/>
      <c r="ALB182" s="52"/>
      <c r="ALC182" s="52"/>
      <c r="ALD182" s="52"/>
      <c r="ALE182" s="52"/>
      <c r="ALF182" s="52"/>
      <c r="ALG182" s="52"/>
      <c r="ALH182" s="52"/>
      <c r="ALI182" s="52"/>
      <c r="ALJ182" s="52"/>
      <c r="ALK182" s="52"/>
      <c r="ALL182" s="52"/>
      <c r="ALM182" s="52"/>
      <c r="ALN182" s="52"/>
      <c r="ALO182" s="52"/>
      <c r="ALP182" s="52"/>
      <c r="ALQ182" s="52"/>
      <c r="ALR182" s="52"/>
      <c r="ALS182" s="52"/>
      <c r="ALT182" s="52"/>
      <c r="ALU182" s="52"/>
      <c r="ALV182" s="52"/>
      <c r="ALW182" s="52"/>
      <c r="ALX182" s="52"/>
      <c r="ALY182" s="52"/>
      <c r="ALZ182" s="52"/>
      <c r="AMA182" s="52"/>
      <c r="AMB182" s="52"/>
      <c r="AMC182" s="52"/>
      <c r="AMD182" s="52"/>
      <c r="AME182" s="52"/>
      <c r="AMF182" s="52"/>
      <c r="AMG182" s="52"/>
      <c r="AMH182" s="52"/>
      <c r="AMI182" s="52"/>
      <c r="AMJ182" s="52"/>
    </row>
    <row r="183" spans="1:1024" s="53" customFormat="1" ht="38.25" outlineLevel="1">
      <c r="A183" s="142" t="s">
        <v>400</v>
      </c>
      <c r="B183" s="185" t="s">
        <v>115</v>
      </c>
      <c r="C183" s="60" t="s">
        <v>14</v>
      </c>
      <c r="D183" s="55" t="s">
        <v>201</v>
      </c>
      <c r="E183" s="64" t="s">
        <v>116</v>
      </c>
      <c r="F183" s="116">
        <v>2</v>
      </c>
      <c r="G183" s="117"/>
      <c r="H183" s="57">
        <f t="shared" si="37"/>
        <v>0</v>
      </c>
      <c r="I183" s="58">
        <f t="shared" ref="I183" si="38">ROUND(H183*F183,2)</f>
        <v>0</v>
      </c>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c r="IV183" s="52"/>
      <c r="IW183" s="52"/>
      <c r="IX183" s="52"/>
      <c r="IY183" s="52"/>
      <c r="IZ183" s="52"/>
      <c r="JA183" s="52"/>
      <c r="JB183" s="52"/>
      <c r="JC183" s="52"/>
      <c r="JD183" s="52"/>
      <c r="JE183" s="52"/>
      <c r="JF183" s="52"/>
      <c r="JG183" s="52"/>
      <c r="JH183" s="52"/>
      <c r="JI183" s="52"/>
      <c r="JJ183" s="52"/>
      <c r="JK183" s="52"/>
      <c r="JL183" s="52"/>
      <c r="JM183" s="52"/>
      <c r="JN183" s="52"/>
      <c r="JO183" s="52"/>
      <c r="JP183" s="52"/>
      <c r="JQ183" s="52"/>
      <c r="JR183" s="52"/>
      <c r="JS183" s="52"/>
      <c r="JT183" s="52"/>
      <c r="JU183" s="52"/>
      <c r="JV183" s="52"/>
      <c r="JW183" s="52"/>
      <c r="JX183" s="52"/>
      <c r="JY183" s="52"/>
      <c r="JZ183" s="52"/>
      <c r="KA183" s="52"/>
      <c r="KB183" s="52"/>
      <c r="KC183" s="52"/>
      <c r="KD183" s="52"/>
      <c r="KE183" s="52"/>
      <c r="KF183" s="52"/>
      <c r="KG183" s="52"/>
      <c r="KH183" s="52"/>
      <c r="KI183" s="52"/>
      <c r="KJ183" s="52"/>
      <c r="KK183" s="52"/>
      <c r="KL183" s="52"/>
      <c r="KM183" s="52"/>
      <c r="KN183" s="52"/>
      <c r="KO183" s="52"/>
      <c r="KP183" s="52"/>
      <c r="KQ183" s="52"/>
      <c r="KR183" s="52"/>
      <c r="KS183" s="52"/>
      <c r="KT183" s="52"/>
      <c r="KU183" s="52"/>
      <c r="KV183" s="52"/>
      <c r="KW183" s="52"/>
      <c r="KX183" s="52"/>
      <c r="KY183" s="52"/>
      <c r="KZ183" s="52"/>
      <c r="LA183" s="52"/>
      <c r="LB183" s="52"/>
      <c r="LC183" s="52"/>
      <c r="LD183" s="52"/>
      <c r="LE183" s="52"/>
      <c r="LF183" s="52"/>
      <c r="LG183" s="52"/>
      <c r="LH183" s="52"/>
      <c r="LI183" s="52"/>
      <c r="LJ183" s="52"/>
      <c r="LK183" s="52"/>
      <c r="LL183" s="52"/>
      <c r="LM183" s="52"/>
      <c r="LN183" s="52"/>
      <c r="LO183" s="52"/>
      <c r="LP183" s="52"/>
      <c r="LQ183" s="52"/>
      <c r="LR183" s="52"/>
      <c r="LS183" s="52"/>
      <c r="LT183" s="52"/>
      <c r="LU183" s="52"/>
      <c r="LV183" s="52"/>
      <c r="LW183" s="52"/>
      <c r="LX183" s="52"/>
      <c r="LY183" s="52"/>
      <c r="LZ183" s="52"/>
      <c r="MA183" s="52"/>
      <c r="MB183" s="52"/>
      <c r="MC183" s="52"/>
      <c r="MD183" s="52"/>
      <c r="ME183" s="52"/>
      <c r="MF183" s="52"/>
      <c r="MG183" s="52"/>
      <c r="MH183" s="52"/>
      <c r="MI183" s="52"/>
      <c r="MJ183" s="52"/>
      <c r="MK183" s="52"/>
      <c r="ML183" s="52"/>
      <c r="MM183" s="52"/>
      <c r="MN183" s="52"/>
      <c r="MO183" s="52"/>
      <c r="MP183" s="52"/>
      <c r="MQ183" s="52"/>
      <c r="MR183" s="52"/>
      <c r="MS183" s="52"/>
      <c r="MT183" s="52"/>
      <c r="MU183" s="52"/>
      <c r="MV183" s="52"/>
      <c r="MW183" s="52"/>
      <c r="MX183" s="52"/>
      <c r="MY183" s="52"/>
      <c r="MZ183" s="52"/>
      <c r="NA183" s="52"/>
      <c r="NB183" s="52"/>
      <c r="NC183" s="52"/>
      <c r="ND183" s="52"/>
      <c r="NE183" s="52"/>
      <c r="NF183" s="52"/>
      <c r="NG183" s="52"/>
      <c r="NH183" s="52"/>
      <c r="NI183" s="52"/>
      <c r="NJ183" s="52"/>
      <c r="NK183" s="52"/>
      <c r="NL183" s="52"/>
      <c r="NM183" s="52"/>
      <c r="NN183" s="52"/>
      <c r="NO183" s="52"/>
      <c r="NP183" s="52"/>
      <c r="NQ183" s="52"/>
      <c r="NR183" s="52"/>
      <c r="NS183" s="52"/>
      <c r="NT183" s="52"/>
      <c r="NU183" s="52"/>
      <c r="NV183" s="52"/>
      <c r="NW183" s="52"/>
      <c r="NX183" s="52"/>
      <c r="NY183" s="52"/>
      <c r="NZ183" s="52"/>
      <c r="OA183" s="52"/>
      <c r="OB183" s="52"/>
      <c r="OC183" s="52"/>
      <c r="OD183" s="52"/>
      <c r="OE183" s="52"/>
      <c r="OF183" s="52"/>
      <c r="OG183" s="52"/>
      <c r="OH183" s="52"/>
      <c r="OI183" s="52"/>
      <c r="OJ183" s="52"/>
      <c r="OK183" s="52"/>
      <c r="OL183" s="52"/>
      <c r="OM183" s="52"/>
      <c r="ON183" s="52"/>
      <c r="OO183" s="52"/>
      <c r="OP183" s="52"/>
      <c r="OQ183" s="52"/>
      <c r="OR183" s="52"/>
      <c r="OS183" s="52"/>
      <c r="OT183" s="52"/>
      <c r="OU183" s="52"/>
      <c r="OV183" s="52"/>
      <c r="OW183" s="52"/>
      <c r="OX183" s="52"/>
      <c r="OY183" s="52"/>
      <c r="OZ183" s="52"/>
      <c r="PA183" s="52"/>
      <c r="PB183" s="52"/>
      <c r="PC183" s="52"/>
      <c r="PD183" s="52"/>
      <c r="PE183" s="52"/>
      <c r="PF183" s="52"/>
      <c r="PG183" s="52"/>
      <c r="PH183" s="52"/>
      <c r="PI183" s="52"/>
      <c r="PJ183" s="52"/>
      <c r="PK183" s="52"/>
      <c r="PL183" s="52"/>
      <c r="PM183" s="52"/>
      <c r="PN183" s="52"/>
      <c r="PO183" s="52"/>
      <c r="PP183" s="52"/>
      <c r="PQ183" s="52"/>
      <c r="PR183" s="52"/>
      <c r="PS183" s="52"/>
      <c r="PT183" s="52"/>
      <c r="PU183" s="52"/>
      <c r="PV183" s="52"/>
      <c r="PW183" s="52"/>
      <c r="PX183" s="52"/>
      <c r="PY183" s="52"/>
      <c r="PZ183" s="52"/>
      <c r="QA183" s="52"/>
      <c r="QB183" s="52"/>
      <c r="QC183" s="52"/>
      <c r="QD183" s="52"/>
      <c r="QE183" s="52"/>
      <c r="QF183" s="52"/>
      <c r="QG183" s="52"/>
      <c r="QH183" s="52"/>
      <c r="QI183" s="52"/>
      <c r="QJ183" s="52"/>
      <c r="QK183" s="52"/>
      <c r="QL183" s="52"/>
      <c r="QM183" s="52"/>
      <c r="QN183" s="52"/>
      <c r="QO183" s="52"/>
      <c r="QP183" s="52"/>
      <c r="QQ183" s="52"/>
      <c r="QR183" s="52"/>
      <c r="QS183" s="52"/>
      <c r="QT183" s="52"/>
      <c r="QU183" s="52"/>
      <c r="QV183" s="52"/>
      <c r="QW183" s="52"/>
      <c r="QX183" s="52"/>
      <c r="QY183" s="52"/>
      <c r="QZ183" s="52"/>
      <c r="RA183" s="52"/>
      <c r="RB183" s="52"/>
      <c r="RC183" s="52"/>
      <c r="RD183" s="52"/>
      <c r="RE183" s="52"/>
      <c r="RF183" s="52"/>
      <c r="RG183" s="52"/>
      <c r="RH183" s="52"/>
      <c r="RI183" s="52"/>
      <c r="RJ183" s="52"/>
      <c r="RK183" s="52"/>
      <c r="RL183" s="52"/>
      <c r="RM183" s="52"/>
      <c r="RN183" s="52"/>
      <c r="RO183" s="52"/>
      <c r="RP183" s="52"/>
      <c r="RQ183" s="52"/>
      <c r="RR183" s="52"/>
      <c r="RS183" s="52"/>
      <c r="RT183" s="52"/>
      <c r="RU183" s="52"/>
      <c r="RV183" s="52"/>
      <c r="RW183" s="52"/>
      <c r="RX183" s="52"/>
      <c r="RY183" s="52"/>
      <c r="RZ183" s="52"/>
      <c r="SA183" s="52"/>
      <c r="SB183" s="52"/>
      <c r="SC183" s="52"/>
      <c r="SD183" s="52"/>
      <c r="SE183" s="52"/>
      <c r="SF183" s="52"/>
      <c r="SG183" s="52"/>
      <c r="SH183" s="52"/>
      <c r="SI183" s="52"/>
      <c r="SJ183" s="52"/>
      <c r="SK183" s="52"/>
      <c r="SL183" s="52"/>
      <c r="SM183" s="52"/>
      <c r="SN183" s="52"/>
      <c r="SO183" s="52"/>
      <c r="SP183" s="52"/>
      <c r="SQ183" s="52"/>
      <c r="SR183" s="52"/>
      <c r="SS183" s="52"/>
      <c r="ST183" s="52"/>
      <c r="SU183" s="52"/>
      <c r="SV183" s="52"/>
      <c r="SW183" s="52"/>
      <c r="SX183" s="52"/>
      <c r="SY183" s="52"/>
      <c r="SZ183" s="52"/>
      <c r="TA183" s="52"/>
      <c r="TB183" s="52"/>
      <c r="TC183" s="52"/>
      <c r="TD183" s="52"/>
      <c r="TE183" s="52"/>
      <c r="TF183" s="52"/>
      <c r="TG183" s="52"/>
      <c r="TH183" s="52"/>
      <c r="TI183" s="52"/>
      <c r="TJ183" s="52"/>
      <c r="TK183" s="52"/>
      <c r="TL183" s="52"/>
      <c r="TM183" s="52"/>
      <c r="TN183" s="52"/>
      <c r="TO183" s="52"/>
      <c r="TP183" s="52"/>
      <c r="TQ183" s="52"/>
      <c r="TR183" s="52"/>
      <c r="TS183" s="52"/>
      <c r="TT183" s="52"/>
      <c r="TU183" s="52"/>
      <c r="TV183" s="52"/>
      <c r="TW183" s="52"/>
      <c r="TX183" s="52"/>
      <c r="TY183" s="52"/>
      <c r="TZ183" s="52"/>
      <c r="UA183" s="52"/>
      <c r="UB183" s="52"/>
      <c r="UC183" s="52"/>
      <c r="UD183" s="52"/>
      <c r="UE183" s="52"/>
      <c r="UF183" s="52"/>
      <c r="UG183" s="52"/>
      <c r="UH183" s="52"/>
      <c r="UI183" s="52"/>
      <c r="UJ183" s="52"/>
      <c r="UK183" s="52"/>
      <c r="UL183" s="52"/>
      <c r="UM183" s="52"/>
      <c r="UN183" s="52"/>
      <c r="UO183" s="52"/>
      <c r="UP183" s="52"/>
      <c r="UQ183" s="52"/>
      <c r="UR183" s="52"/>
      <c r="US183" s="52"/>
      <c r="UT183" s="52"/>
      <c r="UU183" s="52"/>
      <c r="UV183" s="52"/>
      <c r="UW183" s="52"/>
      <c r="UX183" s="52"/>
      <c r="UY183" s="52"/>
      <c r="UZ183" s="52"/>
      <c r="VA183" s="52"/>
      <c r="VB183" s="52"/>
      <c r="VC183" s="52"/>
      <c r="VD183" s="52"/>
      <c r="VE183" s="52"/>
      <c r="VF183" s="52"/>
      <c r="VG183" s="52"/>
      <c r="VH183" s="52"/>
      <c r="VI183" s="52"/>
      <c r="VJ183" s="52"/>
      <c r="VK183" s="52"/>
      <c r="VL183" s="52"/>
      <c r="VM183" s="52"/>
      <c r="VN183" s="52"/>
      <c r="VO183" s="52"/>
      <c r="VP183" s="52"/>
      <c r="VQ183" s="52"/>
      <c r="VR183" s="52"/>
      <c r="VS183" s="52"/>
      <c r="VT183" s="52"/>
      <c r="VU183" s="52"/>
      <c r="VV183" s="52"/>
      <c r="VW183" s="52"/>
      <c r="VX183" s="52"/>
      <c r="VY183" s="52"/>
      <c r="VZ183" s="52"/>
      <c r="WA183" s="52"/>
      <c r="WB183" s="52"/>
      <c r="WC183" s="52"/>
      <c r="WD183" s="52"/>
      <c r="WE183" s="52"/>
      <c r="WF183" s="52"/>
      <c r="WG183" s="52"/>
      <c r="WH183" s="52"/>
      <c r="WI183" s="52"/>
      <c r="WJ183" s="52"/>
      <c r="WK183" s="52"/>
      <c r="WL183" s="52"/>
      <c r="WM183" s="52"/>
      <c r="WN183" s="52"/>
      <c r="WO183" s="52"/>
      <c r="WP183" s="52"/>
      <c r="WQ183" s="52"/>
      <c r="WR183" s="52"/>
      <c r="WS183" s="52"/>
      <c r="WT183" s="52"/>
      <c r="WU183" s="52"/>
      <c r="WV183" s="52"/>
      <c r="WW183" s="52"/>
      <c r="WX183" s="52"/>
      <c r="WY183" s="52"/>
      <c r="WZ183" s="52"/>
      <c r="XA183" s="52"/>
      <c r="XB183" s="52"/>
      <c r="XC183" s="52"/>
      <c r="XD183" s="52"/>
      <c r="XE183" s="52"/>
      <c r="XF183" s="52"/>
      <c r="XG183" s="52"/>
      <c r="XH183" s="52"/>
      <c r="XI183" s="52"/>
      <c r="XJ183" s="52"/>
      <c r="XK183" s="52"/>
      <c r="XL183" s="52"/>
      <c r="XM183" s="52"/>
      <c r="XN183" s="52"/>
      <c r="XO183" s="52"/>
      <c r="XP183" s="52"/>
      <c r="XQ183" s="52"/>
      <c r="XR183" s="52"/>
      <c r="XS183" s="52"/>
      <c r="XT183" s="52"/>
      <c r="XU183" s="52"/>
      <c r="XV183" s="52"/>
      <c r="XW183" s="52"/>
      <c r="XX183" s="52"/>
      <c r="XY183" s="52"/>
      <c r="XZ183" s="52"/>
      <c r="YA183" s="52"/>
      <c r="YB183" s="52"/>
      <c r="YC183" s="52"/>
      <c r="YD183" s="52"/>
      <c r="YE183" s="52"/>
      <c r="YF183" s="52"/>
      <c r="YG183" s="52"/>
      <c r="YH183" s="52"/>
      <c r="YI183" s="52"/>
      <c r="YJ183" s="52"/>
      <c r="YK183" s="52"/>
      <c r="YL183" s="52"/>
      <c r="YM183" s="52"/>
      <c r="YN183" s="52"/>
      <c r="YO183" s="52"/>
      <c r="YP183" s="52"/>
      <c r="YQ183" s="52"/>
      <c r="YR183" s="52"/>
      <c r="YS183" s="52"/>
      <c r="YT183" s="52"/>
      <c r="YU183" s="52"/>
      <c r="YV183" s="52"/>
      <c r="YW183" s="52"/>
      <c r="YX183" s="52"/>
      <c r="YY183" s="52"/>
      <c r="YZ183" s="52"/>
      <c r="ZA183" s="52"/>
      <c r="ZB183" s="52"/>
      <c r="ZC183" s="52"/>
      <c r="ZD183" s="52"/>
      <c r="ZE183" s="52"/>
      <c r="ZF183" s="52"/>
      <c r="ZG183" s="52"/>
      <c r="ZH183" s="52"/>
      <c r="ZI183" s="52"/>
      <c r="ZJ183" s="52"/>
      <c r="ZK183" s="52"/>
      <c r="ZL183" s="52"/>
      <c r="ZM183" s="52"/>
      <c r="ZN183" s="52"/>
      <c r="ZO183" s="52"/>
      <c r="ZP183" s="52"/>
      <c r="ZQ183" s="52"/>
      <c r="ZR183" s="52"/>
      <c r="ZS183" s="52"/>
      <c r="ZT183" s="52"/>
      <c r="ZU183" s="52"/>
      <c r="ZV183" s="52"/>
      <c r="ZW183" s="52"/>
      <c r="ZX183" s="52"/>
      <c r="ZY183" s="52"/>
      <c r="ZZ183" s="52"/>
      <c r="AAA183" s="52"/>
      <c r="AAB183" s="52"/>
      <c r="AAC183" s="52"/>
      <c r="AAD183" s="52"/>
      <c r="AAE183" s="52"/>
      <c r="AAF183" s="52"/>
      <c r="AAG183" s="52"/>
      <c r="AAH183" s="52"/>
      <c r="AAI183" s="52"/>
      <c r="AAJ183" s="52"/>
      <c r="AAK183" s="52"/>
      <c r="AAL183" s="52"/>
      <c r="AAM183" s="52"/>
      <c r="AAN183" s="52"/>
      <c r="AAO183" s="52"/>
      <c r="AAP183" s="52"/>
      <c r="AAQ183" s="52"/>
      <c r="AAR183" s="52"/>
      <c r="AAS183" s="52"/>
      <c r="AAT183" s="52"/>
      <c r="AAU183" s="52"/>
      <c r="AAV183" s="52"/>
      <c r="AAW183" s="52"/>
      <c r="AAX183" s="52"/>
      <c r="AAY183" s="52"/>
      <c r="AAZ183" s="52"/>
      <c r="ABA183" s="52"/>
      <c r="ABB183" s="52"/>
      <c r="ABC183" s="52"/>
      <c r="ABD183" s="52"/>
      <c r="ABE183" s="52"/>
      <c r="ABF183" s="52"/>
      <c r="ABG183" s="52"/>
      <c r="ABH183" s="52"/>
      <c r="ABI183" s="52"/>
      <c r="ABJ183" s="52"/>
      <c r="ABK183" s="52"/>
      <c r="ABL183" s="52"/>
      <c r="ABM183" s="52"/>
      <c r="ABN183" s="52"/>
      <c r="ABO183" s="52"/>
      <c r="ABP183" s="52"/>
      <c r="ABQ183" s="52"/>
      <c r="ABR183" s="52"/>
      <c r="ABS183" s="52"/>
      <c r="ABT183" s="52"/>
      <c r="ABU183" s="52"/>
      <c r="ABV183" s="52"/>
      <c r="ABW183" s="52"/>
      <c r="ABX183" s="52"/>
      <c r="ABY183" s="52"/>
      <c r="ABZ183" s="52"/>
      <c r="ACA183" s="52"/>
      <c r="ACB183" s="52"/>
      <c r="ACC183" s="52"/>
      <c r="ACD183" s="52"/>
      <c r="ACE183" s="52"/>
      <c r="ACF183" s="52"/>
      <c r="ACG183" s="52"/>
      <c r="ACH183" s="52"/>
      <c r="ACI183" s="52"/>
      <c r="ACJ183" s="52"/>
      <c r="ACK183" s="52"/>
      <c r="ACL183" s="52"/>
      <c r="ACM183" s="52"/>
      <c r="ACN183" s="52"/>
      <c r="ACO183" s="52"/>
      <c r="ACP183" s="52"/>
      <c r="ACQ183" s="52"/>
      <c r="ACR183" s="52"/>
      <c r="ACS183" s="52"/>
      <c r="ACT183" s="52"/>
      <c r="ACU183" s="52"/>
      <c r="ACV183" s="52"/>
      <c r="ACW183" s="52"/>
      <c r="ACX183" s="52"/>
      <c r="ACY183" s="52"/>
      <c r="ACZ183" s="52"/>
      <c r="ADA183" s="52"/>
      <c r="ADB183" s="52"/>
      <c r="ADC183" s="52"/>
      <c r="ADD183" s="52"/>
      <c r="ADE183" s="52"/>
      <c r="ADF183" s="52"/>
      <c r="ADG183" s="52"/>
      <c r="ADH183" s="52"/>
      <c r="ADI183" s="52"/>
      <c r="ADJ183" s="52"/>
      <c r="ADK183" s="52"/>
      <c r="ADL183" s="52"/>
      <c r="ADM183" s="52"/>
      <c r="ADN183" s="52"/>
      <c r="ADO183" s="52"/>
      <c r="ADP183" s="52"/>
      <c r="ADQ183" s="52"/>
      <c r="ADR183" s="52"/>
      <c r="ADS183" s="52"/>
      <c r="ADT183" s="52"/>
      <c r="ADU183" s="52"/>
      <c r="ADV183" s="52"/>
      <c r="ADW183" s="52"/>
      <c r="ADX183" s="52"/>
      <c r="ADY183" s="52"/>
      <c r="ADZ183" s="52"/>
      <c r="AEA183" s="52"/>
      <c r="AEB183" s="52"/>
      <c r="AEC183" s="52"/>
      <c r="AED183" s="52"/>
      <c r="AEE183" s="52"/>
      <c r="AEF183" s="52"/>
      <c r="AEG183" s="52"/>
      <c r="AEH183" s="52"/>
      <c r="AEI183" s="52"/>
      <c r="AEJ183" s="52"/>
      <c r="AEK183" s="52"/>
      <c r="AEL183" s="52"/>
      <c r="AEM183" s="52"/>
      <c r="AEN183" s="52"/>
      <c r="AEO183" s="52"/>
      <c r="AEP183" s="52"/>
      <c r="AEQ183" s="52"/>
      <c r="AER183" s="52"/>
      <c r="AES183" s="52"/>
      <c r="AET183" s="52"/>
      <c r="AEU183" s="52"/>
      <c r="AEV183" s="52"/>
      <c r="AEW183" s="52"/>
      <c r="AEX183" s="52"/>
      <c r="AEY183" s="52"/>
      <c r="AEZ183" s="52"/>
      <c r="AFA183" s="52"/>
      <c r="AFB183" s="52"/>
      <c r="AFC183" s="52"/>
      <c r="AFD183" s="52"/>
      <c r="AFE183" s="52"/>
      <c r="AFF183" s="52"/>
      <c r="AFG183" s="52"/>
      <c r="AFH183" s="52"/>
      <c r="AFI183" s="52"/>
      <c r="AFJ183" s="52"/>
      <c r="AFK183" s="52"/>
      <c r="AFL183" s="52"/>
      <c r="AFM183" s="52"/>
      <c r="AFN183" s="52"/>
      <c r="AFO183" s="52"/>
      <c r="AFP183" s="52"/>
      <c r="AFQ183" s="52"/>
      <c r="AFR183" s="52"/>
      <c r="AFS183" s="52"/>
      <c r="AFT183" s="52"/>
      <c r="AFU183" s="52"/>
      <c r="AFV183" s="52"/>
      <c r="AFW183" s="52"/>
      <c r="AFX183" s="52"/>
      <c r="AFY183" s="52"/>
      <c r="AFZ183" s="52"/>
      <c r="AGA183" s="52"/>
      <c r="AGB183" s="52"/>
      <c r="AGC183" s="52"/>
      <c r="AGD183" s="52"/>
      <c r="AGE183" s="52"/>
      <c r="AGF183" s="52"/>
      <c r="AGG183" s="52"/>
      <c r="AGH183" s="52"/>
      <c r="AGI183" s="52"/>
      <c r="AGJ183" s="52"/>
      <c r="AGK183" s="52"/>
      <c r="AGL183" s="52"/>
      <c r="AGM183" s="52"/>
      <c r="AGN183" s="52"/>
      <c r="AGO183" s="52"/>
      <c r="AGP183" s="52"/>
      <c r="AGQ183" s="52"/>
      <c r="AGR183" s="52"/>
      <c r="AGS183" s="52"/>
      <c r="AGT183" s="52"/>
      <c r="AGU183" s="52"/>
      <c r="AGV183" s="52"/>
      <c r="AGW183" s="52"/>
      <c r="AGX183" s="52"/>
      <c r="AGY183" s="52"/>
      <c r="AGZ183" s="52"/>
      <c r="AHA183" s="52"/>
      <c r="AHB183" s="52"/>
      <c r="AHC183" s="52"/>
      <c r="AHD183" s="52"/>
      <c r="AHE183" s="52"/>
      <c r="AHF183" s="52"/>
      <c r="AHG183" s="52"/>
      <c r="AHH183" s="52"/>
      <c r="AHI183" s="52"/>
      <c r="AHJ183" s="52"/>
      <c r="AHK183" s="52"/>
      <c r="AHL183" s="52"/>
      <c r="AHM183" s="52"/>
      <c r="AHN183" s="52"/>
      <c r="AHO183" s="52"/>
      <c r="AHP183" s="52"/>
      <c r="AHQ183" s="52"/>
      <c r="AHR183" s="52"/>
      <c r="AHS183" s="52"/>
      <c r="AHT183" s="52"/>
      <c r="AHU183" s="52"/>
      <c r="AHV183" s="52"/>
      <c r="AHW183" s="52"/>
      <c r="AHX183" s="52"/>
      <c r="AHY183" s="52"/>
      <c r="AHZ183" s="52"/>
      <c r="AIA183" s="52"/>
      <c r="AIB183" s="52"/>
      <c r="AIC183" s="52"/>
      <c r="AID183" s="52"/>
      <c r="AIE183" s="52"/>
      <c r="AIF183" s="52"/>
      <c r="AIG183" s="52"/>
      <c r="AIH183" s="52"/>
      <c r="AII183" s="52"/>
      <c r="AIJ183" s="52"/>
      <c r="AIK183" s="52"/>
      <c r="AIL183" s="52"/>
      <c r="AIM183" s="52"/>
      <c r="AIN183" s="52"/>
      <c r="AIO183" s="52"/>
      <c r="AIP183" s="52"/>
      <c r="AIQ183" s="52"/>
      <c r="AIR183" s="52"/>
      <c r="AIS183" s="52"/>
      <c r="AIT183" s="52"/>
      <c r="AIU183" s="52"/>
      <c r="AIV183" s="52"/>
      <c r="AIW183" s="52"/>
      <c r="AIX183" s="52"/>
      <c r="AIY183" s="52"/>
      <c r="AIZ183" s="52"/>
      <c r="AJA183" s="52"/>
      <c r="AJB183" s="52"/>
      <c r="AJC183" s="52"/>
      <c r="AJD183" s="52"/>
      <c r="AJE183" s="52"/>
      <c r="AJF183" s="52"/>
      <c r="AJG183" s="52"/>
      <c r="AJH183" s="52"/>
      <c r="AJI183" s="52"/>
      <c r="AJJ183" s="52"/>
      <c r="AJK183" s="52"/>
      <c r="AJL183" s="52"/>
      <c r="AJM183" s="52"/>
      <c r="AJN183" s="52"/>
      <c r="AJO183" s="52"/>
      <c r="AJP183" s="52"/>
      <c r="AJQ183" s="52"/>
      <c r="AJR183" s="52"/>
      <c r="AJS183" s="52"/>
      <c r="AJT183" s="52"/>
      <c r="AJU183" s="52"/>
      <c r="AJV183" s="52"/>
      <c r="AJW183" s="52"/>
      <c r="AJX183" s="52"/>
      <c r="AJY183" s="52"/>
      <c r="AJZ183" s="52"/>
      <c r="AKA183" s="52"/>
      <c r="AKB183" s="52"/>
      <c r="AKC183" s="52"/>
      <c r="AKD183" s="52"/>
      <c r="AKE183" s="52"/>
      <c r="AKF183" s="52"/>
      <c r="AKG183" s="52"/>
      <c r="AKH183" s="52"/>
      <c r="AKI183" s="52"/>
      <c r="AKJ183" s="52"/>
      <c r="AKK183" s="52"/>
      <c r="AKL183" s="52"/>
      <c r="AKM183" s="52"/>
      <c r="AKN183" s="52"/>
      <c r="AKO183" s="52"/>
      <c r="AKP183" s="52"/>
      <c r="AKQ183" s="52"/>
      <c r="AKR183" s="52"/>
      <c r="AKS183" s="52"/>
      <c r="AKT183" s="52"/>
      <c r="AKU183" s="52"/>
      <c r="AKV183" s="52"/>
      <c r="AKW183" s="52"/>
      <c r="AKX183" s="52"/>
      <c r="AKY183" s="52"/>
      <c r="AKZ183" s="52"/>
      <c r="ALA183" s="52"/>
      <c r="ALB183" s="52"/>
      <c r="ALC183" s="52"/>
      <c r="ALD183" s="52"/>
      <c r="ALE183" s="52"/>
      <c r="ALF183" s="52"/>
      <c r="ALG183" s="52"/>
      <c r="ALH183" s="52"/>
      <c r="ALI183" s="52"/>
      <c r="ALJ183" s="52"/>
      <c r="ALK183" s="52"/>
      <c r="ALL183" s="52"/>
      <c r="ALM183" s="52"/>
      <c r="ALN183" s="52"/>
      <c r="ALO183" s="52"/>
      <c r="ALP183" s="52"/>
      <c r="ALQ183" s="52"/>
      <c r="ALR183" s="52"/>
      <c r="ALS183" s="52"/>
      <c r="ALT183" s="52"/>
      <c r="ALU183" s="52"/>
      <c r="ALV183" s="52"/>
      <c r="ALW183" s="52"/>
      <c r="ALX183" s="52"/>
      <c r="ALY183" s="52"/>
      <c r="ALZ183" s="52"/>
      <c r="AMA183" s="52"/>
      <c r="AMB183" s="52"/>
      <c r="AMC183" s="52"/>
      <c r="AMD183" s="52"/>
      <c r="AME183" s="52"/>
      <c r="AMF183" s="52"/>
      <c r="AMG183" s="52"/>
      <c r="AMH183" s="52"/>
      <c r="AMI183" s="52"/>
      <c r="AMJ183" s="52"/>
    </row>
    <row r="184" spans="1:1024" s="52" customFormat="1" ht="27" customHeight="1" outlineLevel="1">
      <c r="A184" s="142" t="s">
        <v>401</v>
      </c>
      <c r="B184" s="183" t="s">
        <v>283</v>
      </c>
      <c r="C184" s="115" t="s">
        <v>14</v>
      </c>
      <c r="D184" s="70" t="s">
        <v>284</v>
      </c>
      <c r="E184" s="61" t="s">
        <v>116</v>
      </c>
      <c r="F184" s="56">
        <v>26</v>
      </c>
      <c r="G184" s="56"/>
      <c r="H184" s="57">
        <f t="shared" si="37"/>
        <v>0</v>
      </c>
      <c r="I184" s="58">
        <f>ROUND(H184*F184,2)</f>
        <v>0</v>
      </c>
    </row>
    <row r="185" spans="1:1024" s="52" customFormat="1" ht="30.75" customHeight="1" outlineLevel="1">
      <c r="A185" s="142" t="s">
        <v>402</v>
      </c>
      <c r="B185" s="183" t="s">
        <v>285</v>
      </c>
      <c r="C185" s="125" t="s">
        <v>14</v>
      </c>
      <c r="D185" s="63" t="s">
        <v>286</v>
      </c>
      <c r="E185" s="61" t="s">
        <v>116</v>
      </c>
      <c r="F185" s="126">
        <v>71</v>
      </c>
      <c r="G185" s="126"/>
      <c r="H185" s="57">
        <f t="shared" si="37"/>
        <v>0</v>
      </c>
      <c r="I185" s="58">
        <f>ROUND(H185*F185,2)</f>
        <v>0</v>
      </c>
    </row>
    <row r="186" spans="1:1024" s="52" customFormat="1" ht="24.75" customHeight="1" outlineLevel="1">
      <c r="A186" s="142" t="s">
        <v>403</v>
      </c>
      <c r="B186" s="183" t="s">
        <v>287</v>
      </c>
      <c r="C186" s="120" t="s">
        <v>14</v>
      </c>
      <c r="D186" s="63" t="s">
        <v>288</v>
      </c>
      <c r="E186" s="61" t="s">
        <v>116</v>
      </c>
      <c r="F186" s="121">
        <v>47</v>
      </c>
      <c r="G186" s="118"/>
      <c r="H186" s="57">
        <f t="shared" si="37"/>
        <v>0</v>
      </c>
      <c r="I186" s="65">
        <f>ROUND(H186*F186,2)</f>
        <v>0</v>
      </c>
    </row>
    <row r="187" spans="1:1024" s="53" customFormat="1" ht="29.25" customHeight="1" outlineLevel="1">
      <c r="A187" s="142" t="s">
        <v>698</v>
      </c>
      <c r="B187" s="61">
        <v>9465</v>
      </c>
      <c r="C187" s="62" t="s">
        <v>48</v>
      </c>
      <c r="D187" s="63" t="s">
        <v>646</v>
      </c>
      <c r="E187" s="64" t="s">
        <v>116</v>
      </c>
      <c r="F187" s="198">
        <v>71</v>
      </c>
      <c r="G187" s="117"/>
      <c r="H187" s="57">
        <f t="shared" si="37"/>
        <v>0</v>
      </c>
      <c r="I187" s="58">
        <f t="shared" ref="I187" si="39">ROUND(H187*F187,2)</f>
        <v>0</v>
      </c>
      <c r="J187" s="133"/>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c r="IU187" s="52"/>
      <c r="IV187" s="52"/>
      <c r="IW187" s="52"/>
      <c r="IX187" s="52"/>
      <c r="IY187" s="52"/>
      <c r="IZ187" s="52"/>
      <c r="JA187" s="52"/>
      <c r="JB187" s="52"/>
      <c r="JC187" s="52"/>
      <c r="JD187" s="52"/>
      <c r="JE187" s="52"/>
      <c r="JF187" s="52"/>
      <c r="JG187" s="52"/>
      <c r="JH187" s="52"/>
      <c r="JI187" s="52"/>
      <c r="JJ187" s="52"/>
      <c r="JK187" s="52"/>
      <c r="JL187" s="52"/>
      <c r="JM187" s="52"/>
      <c r="JN187" s="52"/>
      <c r="JO187" s="52"/>
      <c r="JP187" s="52"/>
      <c r="JQ187" s="52"/>
      <c r="JR187" s="52"/>
      <c r="JS187" s="52"/>
      <c r="JT187" s="52"/>
      <c r="JU187" s="52"/>
      <c r="JV187" s="52"/>
      <c r="JW187" s="52"/>
      <c r="JX187" s="52"/>
      <c r="JY187" s="52"/>
      <c r="JZ187" s="52"/>
      <c r="KA187" s="52"/>
      <c r="KB187" s="52"/>
      <c r="KC187" s="52"/>
      <c r="KD187" s="52"/>
      <c r="KE187" s="52"/>
      <c r="KF187" s="52"/>
      <c r="KG187" s="52"/>
      <c r="KH187" s="52"/>
      <c r="KI187" s="52"/>
      <c r="KJ187" s="52"/>
      <c r="KK187" s="52"/>
      <c r="KL187" s="52"/>
      <c r="KM187" s="52"/>
      <c r="KN187" s="52"/>
      <c r="KO187" s="52"/>
      <c r="KP187" s="52"/>
      <c r="KQ187" s="52"/>
      <c r="KR187" s="52"/>
      <c r="KS187" s="52"/>
      <c r="KT187" s="52"/>
      <c r="KU187" s="52"/>
      <c r="KV187" s="52"/>
      <c r="KW187" s="52"/>
      <c r="KX187" s="52"/>
      <c r="KY187" s="52"/>
      <c r="KZ187" s="52"/>
      <c r="LA187" s="52"/>
      <c r="LB187" s="52"/>
      <c r="LC187" s="52"/>
      <c r="LD187" s="52"/>
      <c r="LE187" s="52"/>
      <c r="LF187" s="52"/>
      <c r="LG187" s="52"/>
      <c r="LH187" s="52"/>
      <c r="LI187" s="52"/>
      <c r="LJ187" s="52"/>
      <c r="LK187" s="52"/>
      <c r="LL187" s="52"/>
      <c r="LM187" s="52"/>
      <c r="LN187" s="52"/>
      <c r="LO187" s="52"/>
      <c r="LP187" s="52"/>
      <c r="LQ187" s="52"/>
      <c r="LR187" s="52"/>
      <c r="LS187" s="52"/>
      <c r="LT187" s="52"/>
      <c r="LU187" s="52"/>
      <c r="LV187" s="52"/>
      <c r="LW187" s="52"/>
      <c r="LX187" s="52"/>
      <c r="LY187" s="52"/>
      <c r="LZ187" s="52"/>
      <c r="MA187" s="52"/>
      <c r="MB187" s="52"/>
      <c r="MC187" s="52"/>
      <c r="MD187" s="52"/>
      <c r="ME187" s="52"/>
      <c r="MF187" s="52"/>
      <c r="MG187" s="52"/>
      <c r="MH187" s="52"/>
      <c r="MI187" s="52"/>
      <c r="MJ187" s="52"/>
      <c r="MK187" s="52"/>
      <c r="ML187" s="52"/>
      <c r="MM187" s="52"/>
      <c r="MN187" s="52"/>
      <c r="MO187" s="52"/>
      <c r="MP187" s="52"/>
      <c r="MQ187" s="52"/>
      <c r="MR187" s="52"/>
      <c r="MS187" s="52"/>
      <c r="MT187" s="52"/>
      <c r="MU187" s="52"/>
      <c r="MV187" s="52"/>
      <c r="MW187" s="52"/>
      <c r="MX187" s="52"/>
      <c r="MY187" s="52"/>
      <c r="MZ187" s="52"/>
      <c r="NA187" s="52"/>
      <c r="NB187" s="52"/>
      <c r="NC187" s="52"/>
      <c r="ND187" s="52"/>
      <c r="NE187" s="52"/>
      <c r="NF187" s="52"/>
      <c r="NG187" s="52"/>
      <c r="NH187" s="52"/>
      <c r="NI187" s="52"/>
      <c r="NJ187" s="52"/>
      <c r="NK187" s="52"/>
      <c r="NL187" s="52"/>
      <c r="NM187" s="52"/>
      <c r="NN187" s="52"/>
      <c r="NO187" s="52"/>
      <c r="NP187" s="52"/>
      <c r="NQ187" s="52"/>
      <c r="NR187" s="52"/>
      <c r="NS187" s="52"/>
      <c r="NT187" s="52"/>
      <c r="NU187" s="52"/>
      <c r="NV187" s="52"/>
      <c r="NW187" s="52"/>
      <c r="NX187" s="52"/>
      <c r="NY187" s="52"/>
      <c r="NZ187" s="52"/>
      <c r="OA187" s="52"/>
      <c r="OB187" s="52"/>
      <c r="OC187" s="52"/>
      <c r="OD187" s="52"/>
      <c r="OE187" s="52"/>
      <c r="OF187" s="52"/>
      <c r="OG187" s="52"/>
      <c r="OH187" s="52"/>
      <c r="OI187" s="52"/>
      <c r="OJ187" s="52"/>
      <c r="OK187" s="52"/>
      <c r="OL187" s="52"/>
      <c r="OM187" s="52"/>
      <c r="ON187" s="52"/>
      <c r="OO187" s="52"/>
      <c r="OP187" s="52"/>
      <c r="OQ187" s="52"/>
      <c r="OR187" s="52"/>
      <c r="OS187" s="52"/>
      <c r="OT187" s="52"/>
      <c r="OU187" s="52"/>
      <c r="OV187" s="52"/>
      <c r="OW187" s="52"/>
      <c r="OX187" s="52"/>
      <c r="OY187" s="52"/>
      <c r="OZ187" s="52"/>
      <c r="PA187" s="52"/>
      <c r="PB187" s="52"/>
      <c r="PC187" s="52"/>
      <c r="PD187" s="52"/>
      <c r="PE187" s="52"/>
      <c r="PF187" s="52"/>
      <c r="PG187" s="52"/>
      <c r="PH187" s="52"/>
      <c r="PI187" s="52"/>
      <c r="PJ187" s="52"/>
      <c r="PK187" s="52"/>
      <c r="PL187" s="52"/>
      <c r="PM187" s="52"/>
      <c r="PN187" s="52"/>
      <c r="PO187" s="52"/>
      <c r="PP187" s="52"/>
      <c r="PQ187" s="52"/>
      <c r="PR187" s="52"/>
      <c r="PS187" s="52"/>
      <c r="PT187" s="52"/>
      <c r="PU187" s="52"/>
      <c r="PV187" s="52"/>
      <c r="PW187" s="52"/>
      <c r="PX187" s="52"/>
      <c r="PY187" s="52"/>
      <c r="PZ187" s="52"/>
      <c r="QA187" s="52"/>
      <c r="QB187" s="52"/>
      <c r="QC187" s="52"/>
      <c r="QD187" s="52"/>
      <c r="QE187" s="52"/>
      <c r="QF187" s="52"/>
      <c r="QG187" s="52"/>
      <c r="QH187" s="52"/>
      <c r="QI187" s="52"/>
      <c r="QJ187" s="52"/>
      <c r="QK187" s="52"/>
      <c r="QL187" s="52"/>
      <c r="QM187" s="52"/>
      <c r="QN187" s="52"/>
      <c r="QO187" s="52"/>
      <c r="QP187" s="52"/>
      <c r="QQ187" s="52"/>
      <c r="QR187" s="52"/>
      <c r="QS187" s="52"/>
      <c r="QT187" s="52"/>
      <c r="QU187" s="52"/>
      <c r="QV187" s="52"/>
      <c r="QW187" s="52"/>
      <c r="QX187" s="52"/>
      <c r="QY187" s="52"/>
      <c r="QZ187" s="52"/>
      <c r="RA187" s="52"/>
      <c r="RB187" s="52"/>
      <c r="RC187" s="52"/>
      <c r="RD187" s="52"/>
      <c r="RE187" s="52"/>
      <c r="RF187" s="52"/>
      <c r="RG187" s="52"/>
      <c r="RH187" s="52"/>
      <c r="RI187" s="52"/>
      <c r="RJ187" s="52"/>
      <c r="RK187" s="52"/>
      <c r="RL187" s="52"/>
      <c r="RM187" s="52"/>
      <c r="RN187" s="52"/>
      <c r="RO187" s="52"/>
      <c r="RP187" s="52"/>
      <c r="RQ187" s="52"/>
      <c r="RR187" s="52"/>
      <c r="RS187" s="52"/>
      <c r="RT187" s="52"/>
      <c r="RU187" s="52"/>
      <c r="RV187" s="52"/>
      <c r="RW187" s="52"/>
      <c r="RX187" s="52"/>
      <c r="RY187" s="52"/>
      <c r="RZ187" s="52"/>
      <c r="SA187" s="52"/>
      <c r="SB187" s="52"/>
      <c r="SC187" s="52"/>
      <c r="SD187" s="52"/>
      <c r="SE187" s="52"/>
      <c r="SF187" s="52"/>
      <c r="SG187" s="52"/>
      <c r="SH187" s="52"/>
      <c r="SI187" s="52"/>
      <c r="SJ187" s="52"/>
      <c r="SK187" s="52"/>
      <c r="SL187" s="52"/>
      <c r="SM187" s="52"/>
      <c r="SN187" s="52"/>
      <c r="SO187" s="52"/>
      <c r="SP187" s="52"/>
      <c r="SQ187" s="52"/>
      <c r="SR187" s="52"/>
      <c r="SS187" s="52"/>
      <c r="ST187" s="52"/>
      <c r="SU187" s="52"/>
      <c r="SV187" s="52"/>
      <c r="SW187" s="52"/>
      <c r="SX187" s="52"/>
      <c r="SY187" s="52"/>
      <c r="SZ187" s="52"/>
      <c r="TA187" s="52"/>
      <c r="TB187" s="52"/>
      <c r="TC187" s="52"/>
      <c r="TD187" s="52"/>
      <c r="TE187" s="52"/>
      <c r="TF187" s="52"/>
      <c r="TG187" s="52"/>
      <c r="TH187" s="52"/>
      <c r="TI187" s="52"/>
      <c r="TJ187" s="52"/>
      <c r="TK187" s="52"/>
      <c r="TL187" s="52"/>
      <c r="TM187" s="52"/>
      <c r="TN187" s="52"/>
      <c r="TO187" s="52"/>
      <c r="TP187" s="52"/>
      <c r="TQ187" s="52"/>
      <c r="TR187" s="52"/>
      <c r="TS187" s="52"/>
      <c r="TT187" s="52"/>
      <c r="TU187" s="52"/>
      <c r="TV187" s="52"/>
      <c r="TW187" s="52"/>
      <c r="TX187" s="52"/>
      <c r="TY187" s="52"/>
      <c r="TZ187" s="52"/>
      <c r="UA187" s="52"/>
      <c r="UB187" s="52"/>
      <c r="UC187" s="52"/>
      <c r="UD187" s="52"/>
      <c r="UE187" s="52"/>
      <c r="UF187" s="52"/>
      <c r="UG187" s="52"/>
      <c r="UH187" s="52"/>
      <c r="UI187" s="52"/>
      <c r="UJ187" s="52"/>
      <c r="UK187" s="52"/>
      <c r="UL187" s="52"/>
      <c r="UM187" s="52"/>
      <c r="UN187" s="52"/>
      <c r="UO187" s="52"/>
      <c r="UP187" s="52"/>
      <c r="UQ187" s="52"/>
      <c r="UR187" s="52"/>
      <c r="US187" s="52"/>
      <c r="UT187" s="52"/>
      <c r="UU187" s="52"/>
      <c r="UV187" s="52"/>
      <c r="UW187" s="52"/>
      <c r="UX187" s="52"/>
      <c r="UY187" s="52"/>
      <c r="UZ187" s="52"/>
      <c r="VA187" s="52"/>
      <c r="VB187" s="52"/>
      <c r="VC187" s="52"/>
      <c r="VD187" s="52"/>
      <c r="VE187" s="52"/>
      <c r="VF187" s="52"/>
      <c r="VG187" s="52"/>
      <c r="VH187" s="52"/>
      <c r="VI187" s="52"/>
      <c r="VJ187" s="52"/>
      <c r="VK187" s="52"/>
      <c r="VL187" s="52"/>
      <c r="VM187" s="52"/>
      <c r="VN187" s="52"/>
      <c r="VO187" s="52"/>
      <c r="VP187" s="52"/>
      <c r="VQ187" s="52"/>
      <c r="VR187" s="52"/>
      <c r="VS187" s="52"/>
      <c r="VT187" s="52"/>
      <c r="VU187" s="52"/>
      <c r="VV187" s="52"/>
      <c r="VW187" s="52"/>
      <c r="VX187" s="52"/>
      <c r="VY187" s="52"/>
      <c r="VZ187" s="52"/>
      <c r="WA187" s="52"/>
      <c r="WB187" s="52"/>
      <c r="WC187" s="52"/>
      <c r="WD187" s="52"/>
      <c r="WE187" s="52"/>
      <c r="WF187" s="52"/>
      <c r="WG187" s="52"/>
      <c r="WH187" s="52"/>
      <c r="WI187" s="52"/>
      <c r="WJ187" s="52"/>
      <c r="WK187" s="52"/>
      <c r="WL187" s="52"/>
      <c r="WM187" s="52"/>
      <c r="WN187" s="52"/>
      <c r="WO187" s="52"/>
      <c r="WP187" s="52"/>
      <c r="WQ187" s="52"/>
      <c r="WR187" s="52"/>
      <c r="WS187" s="52"/>
      <c r="WT187" s="52"/>
      <c r="WU187" s="52"/>
      <c r="WV187" s="52"/>
      <c r="WW187" s="52"/>
      <c r="WX187" s="52"/>
      <c r="WY187" s="52"/>
      <c r="WZ187" s="52"/>
      <c r="XA187" s="52"/>
      <c r="XB187" s="52"/>
      <c r="XC187" s="52"/>
      <c r="XD187" s="52"/>
      <c r="XE187" s="52"/>
      <c r="XF187" s="52"/>
      <c r="XG187" s="52"/>
      <c r="XH187" s="52"/>
      <c r="XI187" s="52"/>
      <c r="XJ187" s="52"/>
      <c r="XK187" s="52"/>
      <c r="XL187" s="52"/>
      <c r="XM187" s="52"/>
      <c r="XN187" s="52"/>
      <c r="XO187" s="52"/>
      <c r="XP187" s="52"/>
      <c r="XQ187" s="52"/>
      <c r="XR187" s="52"/>
      <c r="XS187" s="52"/>
      <c r="XT187" s="52"/>
      <c r="XU187" s="52"/>
      <c r="XV187" s="52"/>
      <c r="XW187" s="52"/>
      <c r="XX187" s="52"/>
      <c r="XY187" s="52"/>
      <c r="XZ187" s="52"/>
      <c r="YA187" s="52"/>
      <c r="YB187" s="52"/>
      <c r="YC187" s="52"/>
      <c r="YD187" s="52"/>
      <c r="YE187" s="52"/>
      <c r="YF187" s="52"/>
      <c r="YG187" s="52"/>
      <c r="YH187" s="52"/>
      <c r="YI187" s="52"/>
      <c r="YJ187" s="52"/>
      <c r="YK187" s="52"/>
      <c r="YL187" s="52"/>
      <c r="YM187" s="52"/>
      <c r="YN187" s="52"/>
      <c r="YO187" s="52"/>
      <c r="YP187" s="52"/>
      <c r="YQ187" s="52"/>
      <c r="YR187" s="52"/>
      <c r="YS187" s="52"/>
      <c r="YT187" s="52"/>
      <c r="YU187" s="52"/>
      <c r="YV187" s="52"/>
      <c r="YW187" s="52"/>
      <c r="YX187" s="52"/>
      <c r="YY187" s="52"/>
      <c r="YZ187" s="52"/>
      <c r="ZA187" s="52"/>
      <c r="ZB187" s="52"/>
      <c r="ZC187" s="52"/>
      <c r="ZD187" s="52"/>
      <c r="ZE187" s="52"/>
      <c r="ZF187" s="52"/>
      <c r="ZG187" s="52"/>
      <c r="ZH187" s="52"/>
      <c r="ZI187" s="52"/>
      <c r="ZJ187" s="52"/>
      <c r="ZK187" s="52"/>
      <c r="ZL187" s="52"/>
      <c r="ZM187" s="52"/>
      <c r="ZN187" s="52"/>
      <c r="ZO187" s="52"/>
      <c r="ZP187" s="52"/>
      <c r="ZQ187" s="52"/>
      <c r="ZR187" s="52"/>
      <c r="ZS187" s="52"/>
      <c r="ZT187" s="52"/>
      <c r="ZU187" s="52"/>
      <c r="ZV187" s="52"/>
      <c r="ZW187" s="52"/>
      <c r="ZX187" s="52"/>
      <c r="ZY187" s="52"/>
      <c r="ZZ187" s="52"/>
      <c r="AAA187" s="52"/>
      <c r="AAB187" s="52"/>
      <c r="AAC187" s="52"/>
      <c r="AAD187" s="52"/>
      <c r="AAE187" s="52"/>
      <c r="AAF187" s="52"/>
      <c r="AAG187" s="52"/>
      <c r="AAH187" s="52"/>
      <c r="AAI187" s="52"/>
      <c r="AAJ187" s="52"/>
      <c r="AAK187" s="52"/>
      <c r="AAL187" s="52"/>
      <c r="AAM187" s="52"/>
      <c r="AAN187" s="52"/>
      <c r="AAO187" s="52"/>
      <c r="AAP187" s="52"/>
      <c r="AAQ187" s="52"/>
      <c r="AAR187" s="52"/>
      <c r="AAS187" s="52"/>
      <c r="AAT187" s="52"/>
      <c r="AAU187" s="52"/>
      <c r="AAV187" s="52"/>
      <c r="AAW187" s="52"/>
      <c r="AAX187" s="52"/>
      <c r="AAY187" s="52"/>
      <c r="AAZ187" s="52"/>
      <c r="ABA187" s="52"/>
      <c r="ABB187" s="52"/>
      <c r="ABC187" s="52"/>
      <c r="ABD187" s="52"/>
      <c r="ABE187" s="52"/>
      <c r="ABF187" s="52"/>
      <c r="ABG187" s="52"/>
      <c r="ABH187" s="52"/>
      <c r="ABI187" s="52"/>
      <c r="ABJ187" s="52"/>
      <c r="ABK187" s="52"/>
      <c r="ABL187" s="52"/>
      <c r="ABM187" s="52"/>
      <c r="ABN187" s="52"/>
      <c r="ABO187" s="52"/>
      <c r="ABP187" s="52"/>
      <c r="ABQ187" s="52"/>
      <c r="ABR187" s="52"/>
      <c r="ABS187" s="52"/>
      <c r="ABT187" s="52"/>
      <c r="ABU187" s="52"/>
      <c r="ABV187" s="52"/>
      <c r="ABW187" s="52"/>
      <c r="ABX187" s="52"/>
      <c r="ABY187" s="52"/>
      <c r="ABZ187" s="52"/>
      <c r="ACA187" s="52"/>
      <c r="ACB187" s="52"/>
      <c r="ACC187" s="52"/>
      <c r="ACD187" s="52"/>
      <c r="ACE187" s="52"/>
      <c r="ACF187" s="52"/>
      <c r="ACG187" s="52"/>
      <c r="ACH187" s="52"/>
      <c r="ACI187" s="52"/>
      <c r="ACJ187" s="52"/>
      <c r="ACK187" s="52"/>
      <c r="ACL187" s="52"/>
      <c r="ACM187" s="52"/>
      <c r="ACN187" s="52"/>
      <c r="ACO187" s="52"/>
      <c r="ACP187" s="52"/>
      <c r="ACQ187" s="52"/>
      <c r="ACR187" s="52"/>
      <c r="ACS187" s="52"/>
      <c r="ACT187" s="52"/>
      <c r="ACU187" s="52"/>
      <c r="ACV187" s="52"/>
      <c r="ACW187" s="52"/>
      <c r="ACX187" s="52"/>
      <c r="ACY187" s="52"/>
      <c r="ACZ187" s="52"/>
      <c r="ADA187" s="52"/>
      <c r="ADB187" s="52"/>
      <c r="ADC187" s="52"/>
      <c r="ADD187" s="52"/>
      <c r="ADE187" s="52"/>
      <c r="ADF187" s="52"/>
      <c r="ADG187" s="52"/>
      <c r="ADH187" s="52"/>
      <c r="ADI187" s="52"/>
      <c r="ADJ187" s="52"/>
      <c r="ADK187" s="52"/>
      <c r="ADL187" s="52"/>
      <c r="ADM187" s="52"/>
      <c r="ADN187" s="52"/>
      <c r="ADO187" s="52"/>
      <c r="ADP187" s="52"/>
      <c r="ADQ187" s="52"/>
      <c r="ADR187" s="52"/>
      <c r="ADS187" s="52"/>
      <c r="ADT187" s="52"/>
      <c r="ADU187" s="52"/>
      <c r="ADV187" s="52"/>
      <c r="ADW187" s="52"/>
      <c r="ADX187" s="52"/>
      <c r="ADY187" s="52"/>
      <c r="ADZ187" s="52"/>
      <c r="AEA187" s="52"/>
      <c r="AEB187" s="52"/>
      <c r="AEC187" s="52"/>
      <c r="AED187" s="52"/>
      <c r="AEE187" s="52"/>
      <c r="AEF187" s="52"/>
      <c r="AEG187" s="52"/>
      <c r="AEH187" s="52"/>
      <c r="AEI187" s="52"/>
      <c r="AEJ187" s="52"/>
      <c r="AEK187" s="52"/>
      <c r="AEL187" s="52"/>
      <c r="AEM187" s="52"/>
      <c r="AEN187" s="52"/>
      <c r="AEO187" s="52"/>
      <c r="AEP187" s="52"/>
      <c r="AEQ187" s="52"/>
      <c r="AER187" s="52"/>
      <c r="AES187" s="52"/>
      <c r="AET187" s="52"/>
      <c r="AEU187" s="52"/>
      <c r="AEV187" s="52"/>
      <c r="AEW187" s="52"/>
      <c r="AEX187" s="52"/>
      <c r="AEY187" s="52"/>
      <c r="AEZ187" s="52"/>
      <c r="AFA187" s="52"/>
      <c r="AFB187" s="52"/>
      <c r="AFC187" s="52"/>
      <c r="AFD187" s="52"/>
      <c r="AFE187" s="52"/>
      <c r="AFF187" s="52"/>
      <c r="AFG187" s="52"/>
      <c r="AFH187" s="52"/>
      <c r="AFI187" s="52"/>
      <c r="AFJ187" s="52"/>
      <c r="AFK187" s="52"/>
      <c r="AFL187" s="52"/>
      <c r="AFM187" s="52"/>
      <c r="AFN187" s="52"/>
      <c r="AFO187" s="52"/>
      <c r="AFP187" s="52"/>
      <c r="AFQ187" s="52"/>
      <c r="AFR187" s="52"/>
      <c r="AFS187" s="52"/>
      <c r="AFT187" s="52"/>
      <c r="AFU187" s="52"/>
      <c r="AFV187" s="52"/>
      <c r="AFW187" s="52"/>
      <c r="AFX187" s="52"/>
      <c r="AFY187" s="52"/>
      <c r="AFZ187" s="52"/>
      <c r="AGA187" s="52"/>
      <c r="AGB187" s="52"/>
      <c r="AGC187" s="52"/>
      <c r="AGD187" s="52"/>
      <c r="AGE187" s="52"/>
      <c r="AGF187" s="52"/>
      <c r="AGG187" s="52"/>
      <c r="AGH187" s="52"/>
      <c r="AGI187" s="52"/>
      <c r="AGJ187" s="52"/>
      <c r="AGK187" s="52"/>
      <c r="AGL187" s="52"/>
      <c r="AGM187" s="52"/>
      <c r="AGN187" s="52"/>
      <c r="AGO187" s="52"/>
      <c r="AGP187" s="52"/>
      <c r="AGQ187" s="52"/>
      <c r="AGR187" s="52"/>
      <c r="AGS187" s="52"/>
      <c r="AGT187" s="52"/>
      <c r="AGU187" s="52"/>
      <c r="AGV187" s="52"/>
      <c r="AGW187" s="52"/>
      <c r="AGX187" s="52"/>
      <c r="AGY187" s="52"/>
      <c r="AGZ187" s="52"/>
      <c r="AHA187" s="52"/>
      <c r="AHB187" s="52"/>
      <c r="AHC187" s="52"/>
      <c r="AHD187" s="52"/>
      <c r="AHE187" s="52"/>
      <c r="AHF187" s="52"/>
      <c r="AHG187" s="52"/>
      <c r="AHH187" s="52"/>
      <c r="AHI187" s="52"/>
      <c r="AHJ187" s="52"/>
      <c r="AHK187" s="52"/>
      <c r="AHL187" s="52"/>
      <c r="AHM187" s="52"/>
      <c r="AHN187" s="52"/>
      <c r="AHO187" s="52"/>
      <c r="AHP187" s="52"/>
      <c r="AHQ187" s="52"/>
      <c r="AHR187" s="52"/>
      <c r="AHS187" s="52"/>
      <c r="AHT187" s="52"/>
      <c r="AHU187" s="52"/>
      <c r="AHV187" s="52"/>
      <c r="AHW187" s="52"/>
      <c r="AHX187" s="52"/>
      <c r="AHY187" s="52"/>
      <c r="AHZ187" s="52"/>
      <c r="AIA187" s="52"/>
      <c r="AIB187" s="52"/>
      <c r="AIC187" s="52"/>
      <c r="AID187" s="52"/>
      <c r="AIE187" s="52"/>
      <c r="AIF187" s="52"/>
      <c r="AIG187" s="52"/>
      <c r="AIH187" s="52"/>
      <c r="AII187" s="52"/>
      <c r="AIJ187" s="52"/>
      <c r="AIK187" s="52"/>
      <c r="AIL187" s="52"/>
      <c r="AIM187" s="52"/>
      <c r="AIN187" s="52"/>
      <c r="AIO187" s="52"/>
      <c r="AIP187" s="52"/>
      <c r="AIQ187" s="52"/>
      <c r="AIR187" s="52"/>
      <c r="AIS187" s="52"/>
      <c r="AIT187" s="52"/>
      <c r="AIU187" s="52"/>
      <c r="AIV187" s="52"/>
      <c r="AIW187" s="52"/>
      <c r="AIX187" s="52"/>
      <c r="AIY187" s="52"/>
      <c r="AIZ187" s="52"/>
      <c r="AJA187" s="52"/>
      <c r="AJB187" s="52"/>
      <c r="AJC187" s="52"/>
      <c r="AJD187" s="52"/>
      <c r="AJE187" s="52"/>
      <c r="AJF187" s="52"/>
      <c r="AJG187" s="52"/>
      <c r="AJH187" s="52"/>
      <c r="AJI187" s="52"/>
      <c r="AJJ187" s="52"/>
      <c r="AJK187" s="52"/>
      <c r="AJL187" s="52"/>
      <c r="AJM187" s="52"/>
      <c r="AJN187" s="52"/>
      <c r="AJO187" s="52"/>
      <c r="AJP187" s="52"/>
      <c r="AJQ187" s="52"/>
      <c r="AJR187" s="52"/>
      <c r="AJS187" s="52"/>
      <c r="AJT187" s="52"/>
      <c r="AJU187" s="52"/>
      <c r="AJV187" s="52"/>
      <c r="AJW187" s="52"/>
      <c r="AJX187" s="52"/>
      <c r="AJY187" s="52"/>
      <c r="AJZ187" s="52"/>
      <c r="AKA187" s="52"/>
      <c r="AKB187" s="52"/>
      <c r="AKC187" s="52"/>
      <c r="AKD187" s="52"/>
      <c r="AKE187" s="52"/>
      <c r="AKF187" s="52"/>
      <c r="AKG187" s="52"/>
      <c r="AKH187" s="52"/>
      <c r="AKI187" s="52"/>
      <c r="AKJ187" s="52"/>
      <c r="AKK187" s="52"/>
      <c r="AKL187" s="52"/>
      <c r="AKM187" s="52"/>
      <c r="AKN187" s="52"/>
      <c r="AKO187" s="52"/>
      <c r="AKP187" s="52"/>
      <c r="AKQ187" s="52"/>
      <c r="AKR187" s="52"/>
      <c r="AKS187" s="52"/>
      <c r="AKT187" s="52"/>
      <c r="AKU187" s="52"/>
      <c r="AKV187" s="52"/>
      <c r="AKW187" s="52"/>
      <c r="AKX187" s="52"/>
      <c r="AKY187" s="52"/>
      <c r="AKZ187" s="52"/>
      <c r="ALA187" s="52"/>
      <c r="ALB187" s="52"/>
      <c r="ALC187" s="52"/>
      <c r="ALD187" s="52"/>
      <c r="ALE187" s="52"/>
      <c r="ALF187" s="52"/>
      <c r="ALG187" s="52"/>
      <c r="ALH187" s="52"/>
      <c r="ALI187" s="52"/>
      <c r="ALJ187" s="52"/>
      <c r="ALK187" s="52"/>
      <c r="ALL187" s="52"/>
      <c r="ALM187" s="52"/>
      <c r="ALN187" s="52"/>
      <c r="ALO187" s="52"/>
      <c r="ALP187" s="52"/>
      <c r="ALQ187" s="52"/>
      <c r="ALR187" s="52"/>
      <c r="ALS187" s="52"/>
      <c r="ALT187" s="52"/>
      <c r="ALU187" s="52"/>
      <c r="ALV187" s="52"/>
      <c r="ALW187" s="52"/>
      <c r="ALX187" s="52"/>
      <c r="ALY187" s="52"/>
      <c r="ALZ187" s="52"/>
      <c r="AMA187" s="52"/>
      <c r="AMB187" s="52"/>
      <c r="AMC187" s="52"/>
      <c r="AMD187" s="52"/>
      <c r="AME187" s="52"/>
      <c r="AMF187" s="52"/>
      <c r="AMG187" s="52"/>
      <c r="AMH187" s="52"/>
      <c r="AMI187" s="52"/>
      <c r="AMJ187" s="52"/>
    </row>
    <row r="188" spans="1:1024" s="140" customFormat="1" ht="16.5" customHeight="1">
      <c r="A188" s="134" t="s">
        <v>696</v>
      </c>
      <c r="B188" s="188"/>
      <c r="C188" s="188"/>
      <c r="D188" s="135" t="s">
        <v>117</v>
      </c>
      <c r="E188" s="136"/>
      <c r="F188" s="156"/>
      <c r="G188" s="137"/>
      <c r="H188" s="210"/>
      <c r="I188" s="138"/>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139"/>
      <c r="BU188" s="139"/>
      <c r="BV188" s="139"/>
      <c r="BW188" s="139"/>
      <c r="BX188" s="139"/>
      <c r="BY188" s="139"/>
      <c r="BZ188" s="139"/>
      <c r="CA188" s="139"/>
      <c r="CB188" s="139"/>
      <c r="CC188" s="139"/>
      <c r="CD188" s="139"/>
      <c r="CE188" s="139"/>
      <c r="CF188" s="139"/>
      <c r="CG188" s="139"/>
      <c r="CH188" s="139"/>
      <c r="CI188" s="139"/>
      <c r="CJ188" s="139"/>
      <c r="CK188" s="139"/>
      <c r="CL188" s="139"/>
      <c r="CM188" s="139"/>
      <c r="CN188" s="139"/>
      <c r="CO188" s="139"/>
      <c r="CP188" s="139"/>
      <c r="CQ188" s="139"/>
      <c r="CR188" s="139"/>
      <c r="CS188" s="139"/>
      <c r="CT188" s="139"/>
      <c r="CU188" s="139"/>
      <c r="CV188" s="139"/>
      <c r="CW188" s="139"/>
      <c r="CX188" s="139"/>
      <c r="CY188" s="139"/>
      <c r="CZ188" s="139"/>
      <c r="DA188" s="139"/>
      <c r="DB188" s="139"/>
      <c r="DC188" s="139"/>
      <c r="DD188" s="139"/>
      <c r="DE188" s="139"/>
      <c r="DF188" s="139"/>
      <c r="DG188" s="139"/>
      <c r="DH188" s="139"/>
      <c r="DI188" s="139"/>
      <c r="DJ188" s="139"/>
      <c r="DK188" s="139"/>
      <c r="DL188" s="139"/>
      <c r="DM188" s="139"/>
      <c r="DN188" s="139"/>
      <c r="DO188" s="139"/>
      <c r="DP188" s="139"/>
      <c r="DQ188" s="139"/>
      <c r="DR188" s="139"/>
      <c r="DS188" s="139"/>
      <c r="DT188" s="139"/>
      <c r="DU188" s="139"/>
      <c r="DV188" s="139"/>
      <c r="DW188" s="139"/>
      <c r="DX188" s="139"/>
      <c r="DY188" s="139"/>
      <c r="DZ188" s="139"/>
      <c r="EA188" s="139"/>
      <c r="EB188" s="139"/>
      <c r="EC188" s="139"/>
      <c r="ED188" s="139"/>
      <c r="EE188" s="139"/>
      <c r="EF188" s="139"/>
      <c r="EG188" s="139"/>
      <c r="EH188" s="139"/>
      <c r="EI188" s="139"/>
      <c r="EJ188" s="139"/>
      <c r="EK188" s="139"/>
      <c r="EL188" s="139"/>
      <c r="EM188" s="139"/>
      <c r="EN188" s="139"/>
      <c r="EO188" s="139"/>
      <c r="EP188" s="139"/>
      <c r="EQ188" s="139"/>
      <c r="ER188" s="139"/>
      <c r="ES188" s="139"/>
      <c r="ET188" s="139"/>
      <c r="EU188" s="139"/>
      <c r="EV188" s="139"/>
      <c r="EW188" s="139"/>
      <c r="EX188" s="139"/>
      <c r="EY188" s="139"/>
      <c r="EZ188" s="139"/>
      <c r="FA188" s="139"/>
      <c r="FB188" s="139"/>
      <c r="FC188" s="139"/>
      <c r="FD188" s="139"/>
      <c r="FE188" s="139"/>
      <c r="FF188" s="139"/>
      <c r="FG188" s="139"/>
      <c r="FH188" s="139"/>
      <c r="FI188" s="139"/>
      <c r="FJ188" s="139"/>
      <c r="FK188" s="139"/>
      <c r="FL188" s="139"/>
      <c r="FM188" s="139"/>
      <c r="FN188" s="139"/>
      <c r="FO188" s="139"/>
      <c r="FP188" s="139"/>
      <c r="FQ188" s="139"/>
      <c r="FR188" s="139"/>
      <c r="FS188" s="139"/>
      <c r="FT188" s="139"/>
      <c r="FU188" s="139"/>
      <c r="FV188" s="139"/>
      <c r="FW188" s="139"/>
      <c r="FX188" s="139"/>
      <c r="FY188" s="139"/>
      <c r="FZ188" s="139"/>
      <c r="GA188" s="139"/>
      <c r="GB188" s="139"/>
      <c r="GC188" s="139"/>
      <c r="GD188" s="139"/>
      <c r="GE188" s="139"/>
      <c r="GF188" s="139"/>
      <c r="GG188" s="139"/>
      <c r="GH188" s="139"/>
      <c r="GI188" s="139"/>
      <c r="GJ188" s="139"/>
      <c r="GK188" s="139"/>
      <c r="GL188" s="139"/>
      <c r="GM188" s="139"/>
      <c r="GN188" s="139"/>
      <c r="GO188" s="139"/>
      <c r="GP188" s="139"/>
      <c r="GQ188" s="139"/>
      <c r="GR188" s="139"/>
      <c r="GS188" s="139"/>
      <c r="GT188" s="139"/>
      <c r="GU188" s="139"/>
      <c r="GV188" s="139"/>
      <c r="GW188" s="139"/>
      <c r="GX188" s="139"/>
      <c r="GY188" s="139"/>
      <c r="GZ188" s="139"/>
      <c r="HA188" s="139"/>
      <c r="HB188" s="139"/>
      <c r="HC188" s="139"/>
      <c r="HD188" s="139"/>
      <c r="HE188" s="139"/>
      <c r="HF188" s="139"/>
      <c r="HG188" s="139"/>
      <c r="HH188" s="139"/>
      <c r="HI188" s="139"/>
      <c r="HJ188" s="139"/>
      <c r="HK188" s="139"/>
      <c r="HL188" s="139"/>
      <c r="HM188" s="139"/>
      <c r="HN188" s="139"/>
      <c r="HO188" s="139"/>
      <c r="HP188" s="139"/>
      <c r="HQ188" s="139"/>
      <c r="HR188" s="139"/>
      <c r="HS188" s="139"/>
      <c r="HT188" s="139"/>
      <c r="HU188" s="139"/>
      <c r="HV188" s="139"/>
      <c r="HW188" s="139"/>
      <c r="HX188" s="139"/>
      <c r="HY188" s="139"/>
      <c r="HZ188" s="139"/>
      <c r="IA188" s="139"/>
      <c r="IB188" s="139"/>
      <c r="IC188" s="139"/>
      <c r="ID188" s="139"/>
      <c r="IE188" s="139"/>
      <c r="IF188" s="139"/>
      <c r="IG188" s="139"/>
      <c r="IH188" s="139"/>
      <c r="II188" s="139"/>
      <c r="IJ188" s="139"/>
      <c r="IK188" s="139"/>
      <c r="IL188" s="139"/>
      <c r="IM188" s="139"/>
      <c r="IN188" s="139"/>
      <c r="IO188" s="139"/>
      <c r="IP188" s="139"/>
      <c r="IQ188" s="139"/>
      <c r="IR188" s="139"/>
      <c r="IS188" s="139"/>
      <c r="IT188" s="139"/>
      <c r="IU188" s="139"/>
      <c r="IV188" s="139"/>
      <c r="IW188" s="139"/>
      <c r="IX188" s="139"/>
      <c r="IY188" s="139"/>
      <c r="IZ188" s="139"/>
      <c r="JA188" s="139"/>
      <c r="JB188" s="139"/>
      <c r="JC188" s="139"/>
      <c r="JD188" s="139"/>
      <c r="JE188" s="139"/>
      <c r="JF188" s="139"/>
      <c r="JG188" s="139"/>
      <c r="JH188" s="139"/>
      <c r="JI188" s="139"/>
      <c r="JJ188" s="139"/>
      <c r="JK188" s="139"/>
      <c r="JL188" s="139"/>
      <c r="JM188" s="139"/>
      <c r="JN188" s="139"/>
      <c r="JO188" s="139"/>
      <c r="JP188" s="139"/>
      <c r="JQ188" s="139"/>
      <c r="JR188" s="139"/>
      <c r="JS188" s="139"/>
      <c r="JT188" s="139"/>
      <c r="JU188" s="139"/>
      <c r="JV188" s="139"/>
      <c r="JW188" s="139"/>
      <c r="JX188" s="139"/>
      <c r="JY188" s="139"/>
      <c r="JZ188" s="139"/>
      <c r="KA188" s="139"/>
      <c r="KB188" s="139"/>
      <c r="KC188" s="139"/>
      <c r="KD188" s="139"/>
      <c r="KE188" s="139"/>
      <c r="KF188" s="139"/>
      <c r="KG188" s="139"/>
      <c r="KH188" s="139"/>
      <c r="KI188" s="139"/>
      <c r="KJ188" s="139"/>
      <c r="KK188" s="139"/>
      <c r="KL188" s="139"/>
      <c r="KM188" s="139"/>
      <c r="KN188" s="139"/>
      <c r="KO188" s="139"/>
      <c r="KP188" s="139"/>
      <c r="KQ188" s="139"/>
      <c r="KR188" s="139"/>
      <c r="KS188" s="139"/>
      <c r="KT188" s="139"/>
      <c r="KU188" s="139"/>
      <c r="KV188" s="139"/>
      <c r="KW188" s="139"/>
      <c r="KX188" s="139"/>
      <c r="KY188" s="139"/>
      <c r="KZ188" s="139"/>
      <c r="LA188" s="139"/>
      <c r="LB188" s="139"/>
      <c r="LC188" s="139"/>
      <c r="LD188" s="139"/>
      <c r="LE188" s="139"/>
      <c r="LF188" s="139"/>
      <c r="LG188" s="139"/>
      <c r="LH188" s="139"/>
      <c r="LI188" s="139"/>
      <c r="LJ188" s="139"/>
      <c r="LK188" s="139"/>
      <c r="LL188" s="139"/>
      <c r="LM188" s="139"/>
      <c r="LN188" s="139"/>
      <c r="LO188" s="139"/>
      <c r="LP188" s="139"/>
      <c r="LQ188" s="139"/>
      <c r="LR188" s="139"/>
      <c r="LS188" s="139"/>
      <c r="LT188" s="139"/>
      <c r="LU188" s="139"/>
      <c r="LV188" s="139"/>
      <c r="LW188" s="139"/>
      <c r="LX188" s="139"/>
      <c r="LY188" s="139"/>
      <c r="LZ188" s="139"/>
      <c r="MA188" s="139"/>
      <c r="MB188" s="139"/>
      <c r="MC188" s="139"/>
      <c r="MD188" s="139"/>
      <c r="ME188" s="139"/>
      <c r="MF188" s="139"/>
      <c r="MG188" s="139"/>
      <c r="MH188" s="139"/>
      <c r="MI188" s="139"/>
      <c r="MJ188" s="139"/>
      <c r="MK188" s="139"/>
      <c r="ML188" s="139"/>
      <c r="MM188" s="139"/>
      <c r="MN188" s="139"/>
      <c r="MO188" s="139"/>
      <c r="MP188" s="139"/>
      <c r="MQ188" s="139"/>
      <c r="MR188" s="139"/>
      <c r="MS188" s="139"/>
      <c r="MT188" s="139"/>
      <c r="MU188" s="139"/>
      <c r="MV188" s="139"/>
      <c r="MW188" s="139"/>
      <c r="MX188" s="139"/>
      <c r="MY188" s="139"/>
      <c r="MZ188" s="139"/>
      <c r="NA188" s="139"/>
      <c r="NB188" s="139"/>
      <c r="NC188" s="139"/>
      <c r="ND188" s="139"/>
      <c r="NE188" s="139"/>
      <c r="NF188" s="139"/>
      <c r="NG188" s="139"/>
      <c r="NH188" s="139"/>
      <c r="NI188" s="139"/>
      <c r="NJ188" s="139"/>
      <c r="NK188" s="139"/>
      <c r="NL188" s="139"/>
      <c r="NM188" s="139"/>
      <c r="NN188" s="139"/>
      <c r="NO188" s="139"/>
      <c r="NP188" s="139"/>
      <c r="NQ188" s="139"/>
      <c r="NR188" s="139"/>
      <c r="NS188" s="139"/>
      <c r="NT188" s="139"/>
      <c r="NU188" s="139"/>
      <c r="NV188" s="139"/>
      <c r="NW188" s="139"/>
      <c r="NX188" s="139"/>
      <c r="NY188" s="139"/>
      <c r="NZ188" s="139"/>
      <c r="OA188" s="139"/>
      <c r="OB188" s="139"/>
      <c r="OC188" s="139"/>
      <c r="OD188" s="139"/>
      <c r="OE188" s="139"/>
      <c r="OF188" s="139"/>
      <c r="OG188" s="139"/>
      <c r="OH188" s="139"/>
      <c r="OI188" s="139"/>
      <c r="OJ188" s="139"/>
      <c r="OK188" s="139"/>
      <c r="OL188" s="139"/>
      <c r="OM188" s="139"/>
      <c r="ON188" s="139"/>
      <c r="OO188" s="139"/>
      <c r="OP188" s="139"/>
      <c r="OQ188" s="139"/>
      <c r="OR188" s="139"/>
      <c r="OS188" s="139"/>
      <c r="OT188" s="139"/>
      <c r="OU188" s="139"/>
      <c r="OV188" s="139"/>
      <c r="OW188" s="139"/>
      <c r="OX188" s="139"/>
      <c r="OY188" s="139"/>
      <c r="OZ188" s="139"/>
      <c r="PA188" s="139"/>
      <c r="PB188" s="139"/>
      <c r="PC188" s="139"/>
      <c r="PD188" s="139"/>
      <c r="PE188" s="139"/>
      <c r="PF188" s="139"/>
      <c r="PG188" s="139"/>
      <c r="PH188" s="139"/>
      <c r="PI188" s="139"/>
      <c r="PJ188" s="139"/>
      <c r="PK188" s="139"/>
      <c r="PL188" s="139"/>
      <c r="PM188" s="139"/>
      <c r="PN188" s="139"/>
      <c r="PO188" s="139"/>
      <c r="PP188" s="139"/>
      <c r="PQ188" s="139"/>
      <c r="PR188" s="139"/>
      <c r="PS188" s="139"/>
      <c r="PT188" s="139"/>
      <c r="PU188" s="139"/>
      <c r="PV188" s="139"/>
      <c r="PW188" s="139"/>
      <c r="PX188" s="139"/>
      <c r="PY188" s="139"/>
      <c r="PZ188" s="139"/>
      <c r="QA188" s="139"/>
      <c r="QB188" s="139"/>
      <c r="QC188" s="139"/>
      <c r="QD188" s="139"/>
      <c r="QE188" s="139"/>
      <c r="QF188" s="139"/>
      <c r="QG188" s="139"/>
      <c r="QH188" s="139"/>
      <c r="QI188" s="139"/>
      <c r="QJ188" s="139"/>
      <c r="QK188" s="139"/>
      <c r="QL188" s="139"/>
      <c r="QM188" s="139"/>
      <c r="QN188" s="139"/>
      <c r="QO188" s="139"/>
      <c r="QP188" s="139"/>
      <c r="QQ188" s="139"/>
      <c r="QR188" s="139"/>
      <c r="QS188" s="139"/>
      <c r="QT188" s="139"/>
      <c r="QU188" s="139"/>
      <c r="QV188" s="139"/>
      <c r="QW188" s="139"/>
      <c r="QX188" s="139"/>
      <c r="QY188" s="139"/>
      <c r="QZ188" s="139"/>
      <c r="RA188" s="139"/>
      <c r="RB188" s="139"/>
      <c r="RC188" s="139"/>
      <c r="RD188" s="139"/>
      <c r="RE188" s="139"/>
      <c r="RF188" s="139"/>
      <c r="RG188" s="139"/>
      <c r="RH188" s="139"/>
      <c r="RI188" s="139"/>
      <c r="RJ188" s="139"/>
      <c r="RK188" s="139"/>
      <c r="RL188" s="139"/>
      <c r="RM188" s="139"/>
      <c r="RN188" s="139"/>
      <c r="RO188" s="139"/>
      <c r="RP188" s="139"/>
      <c r="RQ188" s="139"/>
      <c r="RR188" s="139"/>
      <c r="RS188" s="139"/>
      <c r="RT188" s="139"/>
      <c r="RU188" s="139"/>
      <c r="RV188" s="139"/>
      <c r="RW188" s="139"/>
      <c r="RX188" s="139"/>
      <c r="RY188" s="139"/>
      <c r="RZ188" s="139"/>
      <c r="SA188" s="139"/>
      <c r="SB188" s="139"/>
      <c r="SC188" s="139"/>
      <c r="SD188" s="139"/>
      <c r="SE188" s="139"/>
      <c r="SF188" s="139"/>
      <c r="SG188" s="139"/>
      <c r="SH188" s="139"/>
      <c r="SI188" s="139"/>
      <c r="SJ188" s="139"/>
      <c r="SK188" s="139"/>
      <c r="SL188" s="139"/>
      <c r="SM188" s="139"/>
      <c r="SN188" s="139"/>
      <c r="SO188" s="139"/>
      <c r="SP188" s="139"/>
      <c r="SQ188" s="139"/>
      <c r="SR188" s="139"/>
      <c r="SS188" s="139"/>
      <c r="ST188" s="139"/>
      <c r="SU188" s="139"/>
      <c r="SV188" s="139"/>
      <c r="SW188" s="139"/>
      <c r="SX188" s="139"/>
      <c r="SY188" s="139"/>
      <c r="SZ188" s="139"/>
      <c r="TA188" s="139"/>
      <c r="TB188" s="139"/>
      <c r="TC188" s="139"/>
      <c r="TD188" s="139"/>
      <c r="TE188" s="139"/>
      <c r="TF188" s="139"/>
      <c r="TG188" s="139"/>
      <c r="TH188" s="139"/>
      <c r="TI188" s="139"/>
      <c r="TJ188" s="139"/>
      <c r="TK188" s="139"/>
      <c r="TL188" s="139"/>
      <c r="TM188" s="139"/>
      <c r="TN188" s="139"/>
      <c r="TO188" s="139"/>
      <c r="TP188" s="139"/>
      <c r="TQ188" s="139"/>
      <c r="TR188" s="139"/>
      <c r="TS188" s="139"/>
      <c r="TT188" s="139"/>
      <c r="TU188" s="139"/>
      <c r="TV188" s="139"/>
      <c r="TW188" s="139"/>
      <c r="TX188" s="139"/>
      <c r="TY188" s="139"/>
      <c r="TZ188" s="139"/>
      <c r="UA188" s="139"/>
      <c r="UB188" s="139"/>
      <c r="UC188" s="139"/>
      <c r="UD188" s="139"/>
      <c r="UE188" s="139"/>
      <c r="UF188" s="139"/>
      <c r="UG188" s="139"/>
      <c r="UH188" s="139"/>
      <c r="UI188" s="139"/>
      <c r="UJ188" s="139"/>
      <c r="UK188" s="139"/>
      <c r="UL188" s="139"/>
      <c r="UM188" s="139"/>
      <c r="UN188" s="139"/>
      <c r="UO188" s="139"/>
      <c r="UP188" s="139"/>
      <c r="UQ188" s="139"/>
      <c r="UR188" s="139"/>
      <c r="US188" s="139"/>
      <c r="UT188" s="139"/>
      <c r="UU188" s="139"/>
      <c r="UV188" s="139"/>
      <c r="UW188" s="139"/>
      <c r="UX188" s="139"/>
      <c r="UY188" s="139"/>
      <c r="UZ188" s="139"/>
      <c r="VA188" s="139"/>
      <c r="VB188" s="139"/>
      <c r="VC188" s="139"/>
      <c r="VD188" s="139"/>
      <c r="VE188" s="139"/>
      <c r="VF188" s="139"/>
      <c r="VG188" s="139"/>
      <c r="VH188" s="139"/>
      <c r="VI188" s="139"/>
      <c r="VJ188" s="139"/>
      <c r="VK188" s="139"/>
      <c r="VL188" s="139"/>
      <c r="VM188" s="139"/>
      <c r="VN188" s="139"/>
      <c r="VO188" s="139"/>
      <c r="VP188" s="139"/>
      <c r="VQ188" s="139"/>
      <c r="VR188" s="139"/>
      <c r="VS188" s="139"/>
      <c r="VT188" s="139"/>
      <c r="VU188" s="139"/>
      <c r="VV188" s="139"/>
      <c r="VW188" s="139"/>
      <c r="VX188" s="139"/>
      <c r="VY188" s="139"/>
      <c r="VZ188" s="139"/>
      <c r="WA188" s="139"/>
      <c r="WB188" s="139"/>
      <c r="WC188" s="139"/>
      <c r="WD188" s="139"/>
      <c r="WE188" s="139"/>
      <c r="WF188" s="139"/>
      <c r="WG188" s="139"/>
      <c r="WH188" s="139"/>
      <c r="WI188" s="139"/>
      <c r="WJ188" s="139"/>
      <c r="WK188" s="139"/>
      <c r="WL188" s="139"/>
      <c r="WM188" s="139"/>
      <c r="WN188" s="139"/>
      <c r="WO188" s="139"/>
      <c r="WP188" s="139"/>
      <c r="WQ188" s="139"/>
      <c r="WR188" s="139"/>
      <c r="WS188" s="139"/>
      <c r="WT188" s="139"/>
      <c r="WU188" s="139"/>
      <c r="WV188" s="139"/>
      <c r="WW188" s="139"/>
      <c r="WX188" s="139"/>
      <c r="WY188" s="139"/>
      <c r="WZ188" s="139"/>
      <c r="XA188" s="139"/>
      <c r="XB188" s="139"/>
      <c r="XC188" s="139"/>
      <c r="XD188" s="139"/>
      <c r="XE188" s="139"/>
      <c r="XF188" s="139"/>
      <c r="XG188" s="139"/>
      <c r="XH188" s="139"/>
      <c r="XI188" s="139"/>
      <c r="XJ188" s="139"/>
      <c r="XK188" s="139"/>
      <c r="XL188" s="139"/>
      <c r="XM188" s="139"/>
      <c r="XN188" s="139"/>
      <c r="XO188" s="139"/>
      <c r="XP188" s="139"/>
      <c r="XQ188" s="139"/>
      <c r="XR188" s="139"/>
      <c r="XS188" s="139"/>
      <c r="XT188" s="139"/>
      <c r="XU188" s="139"/>
      <c r="XV188" s="139"/>
      <c r="XW188" s="139"/>
      <c r="XX188" s="139"/>
      <c r="XY188" s="139"/>
      <c r="XZ188" s="139"/>
      <c r="YA188" s="139"/>
      <c r="YB188" s="139"/>
      <c r="YC188" s="139"/>
      <c r="YD188" s="139"/>
      <c r="YE188" s="139"/>
      <c r="YF188" s="139"/>
      <c r="YG188" s="139"/>
      <c r="YH188" s="139"/>
      <c r="YI188" s="139"/>
      <c r="YJ188" s="139"/>
      <c r="YK188" s="139"/>
      <c r="YL188" s="139"/>
      <c r="YM188" s="139"/>
      <c r="YN188" s="139"/>
      <c r="YO188" s="139"/>
      <c r="YP188" s="139"/>
      <c r="YQ188" s="139"/>
      <c r="YR188" s="139"/>
      <c r="YS188" s="139"/>
      <c r="YT188" s="139"/>
      <c r="YU188" s="139"/>
      <c r="YV188" s="139"/>
      <c r="YW188" s="139"/>
      <c r="YX188" s="139"/>
      <c r="YY188" s="139"/>
      <c r="YZ188" s="139"/>
      <c r="ZA188" s="139"/>
      <c r="ZB188" s="139"/>
      <c r="ZC188" s="139"/>
      <c r="ZD188" s="139"/>
      <c r="ZE188" s="139"/>
      <c r="ZF188" s="139"/>
      <c r="ZG188" s="139"/>
      <c r="ZH188" s="139"/>
      <c r="ZI188" s="139"/>
      <c r="ZJ188" s="139"/>
      <c r="ZK188" s="139"/>
      <c r="ZL188" s="139"/>
      <c r="ZM188" s="139"/>
      <c r="ZN188" s="139"/>
      <c r="ZO188" s="139"/>
      <c r="ZP188" s="139"/>
      <c r="ZQ188" s="139"/>
      <c r="ZR188" s="139"/>
      <c r="ZS188" s="139"/>
      <c r="ZT188" s="139"/>
      <c r="ZU188" s="139"/>
      <c r="ZV188" s="139"/>
      <c r="ZW188" s="139"/>
      <c r="ZX188" s="139"/>
      <c r="ZY188" s="139"/>
      <c r="ZZ188" s="139"/>
      <c r="AAA188" s="139"/>
      <c r="AAB188" s="139"/>
      <c r="AAC188" s="139"/>
      <c r="AAD188" s="139"/>
      <c r="AAE188" s="139"/>
      <c r="AAF188" s="139"/>
      <c r="AAG188" s="139"/>
      <c r="AAH188" s="139"/>
      <c r="AAI188" s="139"/>
      <c r="AAJ188" s="139"/>
      <c r="AAK188" s="139"/>
      <c r="AAL188" s="139"/>
      <c r="AAM188" s="139"/>
      <c r="AAN188" s="139"/>
      <c r="AAO188" s="139"/>
      <c r="AAP188" s="139"/>
      <c r="AAQ188" s="139"/>
      <c r="AAR188" s="139"/>
      <c r="AAS188" s="139"/>
      <c r="AAT188" s="139"/>
      <c r="AAU188" s="139"/>
      <c r="AAV188" s="139"/>
      <c r="AAW188" s="139"/>
      <c r="AAX188" s="139"/>
      <c r="AAY188" s="139"/>
      <c r="AAZ188" s="139"/>
      <c r="ABA188" s="139"/>
      <c r="ABB188" s="139"/>
      <c r="ABC188" s="139"/>
      <c r="ABD188" s="139"/>
      <c r="ABE188" s="139"/>
      <c r="ABF188" s="139"/>
      <c r="ABG188" s="139"/>
      <c r="ABH188" s="139"/>
      <c r="ABI188" s="139"/>
      <c r="ABJ188" s="139"/>
      <c r="ABK188" s="139"/>
      <c r="ABL188" s="139"/>
      <c r="ABM188" s="139"/>
      <c r="ABN188" s="139"/>
      <c r="ABO188" s="139"/>
      <c r="ABP188" s="139"/>
      <c r="ABQ188" s="139"/>
      <c r="ABR188" s="139"/>
      <c r="ABS188" s="139"/>
      <c r="ABT188" s="139"/>
      <c r="ABU188" s="139"/>
      <c r="ABV188" s="139"/>
      <c r="ABW188" s="139"/>
      <c r="ABX188" s="139"/>
      <c r="ABY188" s="139"/>
      <c r="ABZ188" s="139"/>
      <c r="ACA188" s="139"/>
      <c r="ACB188" s="139"/>
      <c r="ACC188" s="139"/>
      <c r="ACD188" s="139"/>
      <c r="ACE188" s="139"/>
      <c r="ACF188" s="139"/>
      <c r="ACG188" s="139"/>
      <c r="ACH188" s="139"/>
      <c r="ACI188" s="139"/>
      <c r="ACJ188" s="139"/>
      <c r="ACK188" s="139"/>
      <c r="ACL188" s="139"/>
      <c r="ACM188" s="139"/>
      <c r="ACN188" s="139"/>
      <c r="ACO188" s="139"/>
      <c r="ACP188" s="139"/>
      <c r="ACQ188" s="139"/>
      <c r="ACR188" s="139"/>
      <c r="ACS188" s="139"/>
      <c r="ACT188" s="139"/>
      <c r="ACU188" s="139"/>
      <c r="ACV188" s="139"/>
      <c r="ACW188" s="139"/>
      <c r="ACX188" s="139"/>
      <c r="ACY188" s="139"/>
      <c r="ACZ188" s="139"/>
      <c r="ADA188" s="139"/>
      <c r="ADB188" s="139"/>
      <c r="ADC188" s="139"/>
      <c r="ADD188" s="139"/>
      <c r="ADE188" s="139"/>
      <c r="ADF188" s="139"/>
      <c r="ADG188" s="139"/>
      <c r="ADH188" s="139"/>
      <c r="ADI188" s="139"/>
      <c r="ADJ188" s="139"/>
      <c r="ADK188" s="139"/>
      <c r="ADL188" s="139"/>
      <c r="ADM188" s="139"/>
      <c r="ADN188" s="139"/>
      <c r="ADO188" s="139"/>
      <c r="ADP188" s="139"/>
      <c r="ADQ188" s="139"/>
      <c r="ADR188" s="139"/>
      <c r="ADS188" s="139"/>
      <c r="ADT188" s="139"/>
      <c r="ADU188" s="139"/>
      <c r="ADV188" s="139"/>
      <c r="ADW188" s="139"/>
      <c r="ADX188" s="139"/>
      <c r="ADY188" s="139"/>
      <c r="ADZ188" s="139"/>
      <c r="AEA188" s="139"/>
      <c r="AEB188" s="139"/>
      <c r="AEC188" s="139"/>
      <c r="AED188" s="139"/>
      <c r="AEE188" s="139"/>
      <c r="AEF188" s="139"/>
      <c r="AEG188" s="139"/>
      <c r="AEH188" s="139"/>
      <c r="AEI188" s="139"/>
      <c r="AEJ188" s="139"/>
      <c r="AEK188" s="139"/>
      <c r="AEL188" s="139"/>
      <c r="AEM188" s="139"/>
      <c r="AEN188" s="139"/>
      <c r="AEO188" s="139"/>
      <c r="AEP188" s="139"/>
      <c r="AEQ188" s="139"/>
      <c r="AER188" s="139"/>
      <c r="AES188" s="139"/>
      <c r="AET188" s="139"/>
      <c r="AEU188" s="139"/>
      <c r="AEV188" s="139"/>
      <c r="AEW188" s="139"/>
      <c r="AEX188" s="139"/>
      <c r="AEY188" s="139"/>
      <c r="AEZ188" s="139"/>
      <c r="AFA188" s="139"/>
      <c r="AFB188" s="139"/>
      <c r="AFC188" s="139"/>
      <c r="AFD188" s="139"/>
      <c r="AFE188" s="139"/>
      <c r="AFF188" s="139"/>
      <c r="AFG188" s="139"/>
      <c r="AFH188" s="139"/>
      <c r="AFI188" s="139"/>
      <c r="AFJ188" s="139"/>
      <c r="AFK188" s="139"/>
      <c r="AFL188" s="139"/>
      <c r="AFM188" s="139"/>
      <c r="AFN188" s="139"/>
      <c r="AFO188" s="139"/>
      <c r="AFP188" s="139"/>
      <c r="AFQ188" s="139"/>
      <c r="AFR188" s="139"/>
      <c r="AFS188" s="139"/>
      <c r="AFT188" s="139"/>
      <c r="AFU188" s="139"/>
      <c r="AFV188" s="139"/>
      <c r="AFW188" s="139"/>
      <c r="AFX188" s="139"/>
      <c r="AFY188" s="139"/>
      <c r="AFZ188" s="139"/>
      <c r="AGA188" s="139"/>
      <c r="AGB188" s="139"/>
      <c r="AGC188" s="139"/>
      <c r="AGD188" s="139"/>
      <c r="AGE188" s="139"/>
      <c r="AGF188" s="139"/>
      <c r="AGG188" s="139"/>
      <c r="AGH188" s="139"/>
      <c r="AGI188" s="139"/>
      <c r="AGJ188" s="139"/>
      <c r="AGK188" s="139"/>
      <c r="AGL188" s="139"/>
      <c r="AGM188" s="139"/>
      <c r="AGN188" s="139"/>
      <c r="AGO188" s="139"/>
      <c r="AGP188" s="139"/>
      <c r="AGQ188" s="139"/>
      <c r="AGR188" s="139"/>
      <c r="AGS188" s="139"/>
      <c r="AGT188" s="139"/>
      <c r="AGU188" s="139"/>
      <c r="AGV188" s="139"/>
      <c r="AGW188" s="139"/>
      <c r="AGX188" s="139"/>
      <c r="AGY188" s="139"/>
      <c r="AGZ188" s="139"/>
      <c r="AHA188" s="139"/>
      <c r="AHB188" s="139"/>
      <c r="AHC188" s="139"/>
      <c r="AHD188" s="139"/>
      <c r="AHE188" s="139"/>
      <c r="AHF188" s="139"/>
      <c r="AHG188" s="139"/>
      <c r="AHH188" s="139"/>
      <c r="AHI188" s="139"/>
      <c r="AHJ188" s="139"/>
      <c r="AHK188" s="139"/>
      <c r="AHL188" s="139"/>
      <c r="AHM188" s="139"/>
      <c r="AHN188" s="139"/>
      <c r="AHO188" s="139"/>
      <c r="AHP188" s="139"/>
      <c r="AHQ188" s="139"/>
      <c r="AHR188" s="139"/>
      <c r="AHS188" s="139"/>
      <c r="AHT188" s="139"/>
      <c r="AHU188" s="139"/>
      <c r="AHV188" s="139"/>
      <c r="AHW188" s="139"/>
      <c r="AHX188" s="139"/>
      <c r="AHY188" s="139"/>
      <c r="AHZ188" s="139"/>
      <c r="AIA188" s="139"/>
      <c r="AIB188" s="139"/>
      <c r="AIC188" s="139"/>
      <c r="AID188" s="139"/>
      <c r="AIE188" s="139"/>
      <c r="AIF188" s="139"/>
      <c r="AIG188" s="139"/>
      <c r="AIH188" s="139"/>
      <c r="AII188" s="139"/>
      <c r="AIJ188" s="139"/>
      <c r="AIK188" s="139"/>
      <c r="AIL188" s="139"/>
      <c r="AIM188" s="139"/>
      <c r="AIN188" s="139"/>
      <c r="AIO188" s="139"/>
      <c r="AIP188" s="139"/>
      <c r="AIQ188" s="139"/>
      <c r="AIR188" s="139"/>
      <c r="AIS188" s="139"/>
      <c r="AIT188" s="139"/>
      <c r="AIU188" s="139"/>
      <c r="AIV188" s="139"/>
      <c r="AIW188" s="139"/>
      <c r="AIX188" s="139"/>
      <c r="AIY188" s="139"/>
      <c r="AIZ188" s="139"/>
      <c r="AJA188" s="139"/>
      <c r="AJB188" s="139"/>
      <c r="AJC188" s="139"/>
      <c r="AJD188" s="139"/>
      <c r="AJE188" s="139"/>
      <c r="AJF188" s="139"/>
      <c r="AJG188" s="139"/>
      <c r="AJH188" s="139"/>
      <c r="AJI188" s="139"/>
      <c r="AJJ188" s="139"/>
      <c r="AJK188" s="139"/>
      <c r="AJL188" s="139"/>
      <c r="AJM188" s="139"/>
      <c r="AJN188" s="139"/>
      <c r="AJO188" s="139"/>
      <c r="AJP188" s="139"/>
      <c r="AJQ188" s="139"/>
      <c r="AJR188" s="139"/>
      <c r="AJS188" s="139"/>
      <c r="AJT188" s="139"/>
      <c r="AJU188" s="139"/>
      <c r="AJV188" s="139"/>
      <c r="AJW188" s="139"/>
      <c r="AJX188" s="139"/>
      <c r="AJY188" s="139"/>
      <c r="AJZ188" s="139"/>
      <c r="AKA188" s="139"/>
      <c r="AKB188" s="139"/>
      <c r="AKC188" s="139"/>
      <c r="AKD188" s="139"/>
      <c r="AKE188" s="139"/>
      <c r="AKF188" s="139"/>
      <c r="AKG188" s="139"/>
      <c r="AKH188" s="139"/>
      <c r="AKI188" s="139"/>
      <c r="AKJ188" s="139"/>
      <c r="AKK188" s="139"/>
      <c r="AKL188" s="139"/>
      <c r="AKM188" s="139"/>
      <c r="AKN188" s="139"/>
      <c r="AKO188" s="139"/>
      <c r="AKP188" s="139"/>
      <c r="AKQ188" s="139"/>
      <c r="AKR188" s="139"/>
      <c r="AKS188" s="139"/>
      <c r="AKT188" s="139"/>
      <c r="AKU188" s="139"/>
      <c r="AKV188" s="139"/>
      <c r="AKW188" s="139"/>
      <c r="AKX188" s="139"/>
      <c r="AKY188" s="139"/>
      <c r="AKZ188" s="139"/>
      <c r="ALA188" s="139"/>
      <c r="ALB188" s="139"/>
      <c r="ALC188" s="139"/>
      <c r="ALD188" s="139"/>
      <c r="ALE188" s="139"/>
      <c r="ALF188" s="139"/>
      <c r="ALG188" s="139"/>
      <c r="ALH188" s="139"/>
      <c r="ALI188" s="139"/>
      <c r="ALJ188" s="139"/>
      <c r="ALK188" s="139"/>
      <c r="ALL188" s="139"/>
      <c r="ALM188" s="139"/>
      <c r="ALN188" s="139"/>
      <c r="ALO188" s="139"/>
      <c r="ALP188" s="139"/>
      <c r="ALQ188" s="139"/>
      <c r="ALR188" s="139"/>
      <c r="ALS188" s="139"/>
      <c r="ALT188" s="139"/>
      <c r="ALU188" s="139"/>
      <c r="ALV188" s="139"/>
      <c r="ALW188" s="139"/>
      <c r="ALX188" s="139"/>
      <c r="ALY188" s="139"/>
      <c r="ALZ188" s="139"/>
      <c r="AMA188" s="139"/>
      <c r="AMB188" s="139"/>
      <c r="AMC188" s="139"/>
      <c r="AMD188" s="139"/>
      <c r="AME188" s="139"/>
      <c r="AMF188" s="139"/>
      <c r="AMG188" s="139"/>
      <c r="AMH188" s="139"/>
      <c r="AMI188" s="139"/>
      <c r="AMJ188" s="139"/>
    </row>
    <row r="189" spans="1:1024" s="53" customFormat="1" ht="25.5" outlineLevel="1">
      <c r="A189" s="119" t="s">
        <v>404</v>
      </c>
      <c r="B189" s="119" t="s">
        <v>118</v>
      </c>
      <c r="C189" s="119" t="s">
        <v>14</v>
      </c>
      <c r="D189" s="59" t="s">
        <v>202</v>
      </c>
      <c r="E189" s="64" t="s">
        <v>116</v>
      </c>
      <c r="F189" s="186">
        <v>2</v>
      </c>
      <c r="G189" s="122"/>
      <c r="H189" s="57">
        <f t="shared" si="37"/>
        <v>0</v>
      </c>
      <c r="I189" s="58">
        <f t="shared" ref="I189:I195" si="40">ROUND(H189*F189,2)</f>
        <v>0</v>
      </c>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c r="IU189" s="52"/>
      <c r="IV189" s="52"/>
      <c r="IW189" s="52"/>
      <c r="IX189" s="52"/>
      <c r="IY189" s="52"/>
      <c r="IZ189" s="52"/>
      <c r="JA189" s="52"/>
      <c r="JB189" s="52"/>
      <c r="JC189" s="52"/>
      <c r="JD189" s="52"/>
      <c r="JE189" s="52"/>
      <c r="JF189" s="52"/>
      <c r="JG189" s="52"/>
      <c r="JH189" s="52"/>
      <c r="JI189" s="52"/>
      <c r="JJ189" s="52"/>
      <c r="JK189" s="52"/>
      <c r="JL189" s="52"/>
      <c r="JM189" s="52"/>
      <c r="JN189" s="52"/>
      <c r="JO189" s="52"/>
      <c r="JP189" s="52"/>
      <c r="JQ189" s="52"/>
      <c r="JR189" s="52"/>
      <c r="JS189" s="52"/>
      <c r="JT189" s="52"/>
      <c r="JU189" s="52"/>
      <c r="JV189" s="52"/>
      <c r="JW189" s="52"/>
      <c r="JX189" s="52"/>
      <c r="JY189" s="52"/>
      <c r="JZ189" s="52"/>
      <c r="KA189" s="52"/>
      <c r="KB189" s="52"/>
      <c r="KC189" s="52"/>
      <c r="KD189" s="52"/>
      <c r="KE189" s="52"/>
      <c r="KF189" s="52"/>
      <c r="KG189" s="52"/>
      <c r="KH189" s="52"/>
      <c r="KI189" s="52"/>
      <c r="KJ189" s="52"/>
      <c r="KK189" s="52"/>
      <c r="KL189" s="52"/>
      <c r="KM189" s="52"/>
      <c r="KN189" s="52"/>
      <c r="KO189" s="52"/>
      <c r="KP189" s="52"/>
      <c r="KQ189" s="52"/>
      <c r="KR189" s="52"/>
      <c r="KS189" s="52"/>
      <c r="KT189" s="52"/>
      <c r="KU189" s="52"/>
      <c r="KV189" s="52"/>
      <c r="KW189" s="52"/>
      <c r="KX189" s="52"/>
      <c r="KY189" s="52"/>
      <c r="KZ189" s="52"/>
      <c r="LA189" s="52"/>
      <c r="LB189" s="52"/>
      <c r="LC189" s="52"/>
      <c r="LD189" s="52"/>
      <c r="LE189" s="52"/>
      <c r="LF189" s="52"/>
      <c r="LG189" s="52"/>
      <c r="LH189" s="52"/>
      <c r="LI189" s="52"/>
      <c r="LJ189" s="52"/>
      <c r="LK189" s="52"/>
      <c r="LL189" s="52"/>
      <c r="LM189" s="52"/>
      <c r="LN189" s="52"/>
      <c r="LO189" s="52"/>
      <c r="LP189" s="52"/>
      <c r="LQ189" s="52"/>
      <c r="LR189" s="52"/>
      <c r="LS189" s="52"/>
      <c r="LT189" s="52"/>
      <c r="LU189" s="52"/>
      <c r="LV189" s="52"/>
      <c r="LW189" s="52"/>
      <c r="LX189" s="52"/>
      <c r="LY189" s="52"/>
      <c r="LZ189" s="52"/>
      <c r="MA189" s="52"/>
      <c r="MB189" s="52"/>
      <c r="MC189" s="52"/>
      <c r="MD189" s="52"/>
      <c r="ME189" s="52"/>
      <c r="MF189" s="52"/>
      <c r="MG189" s="52"/>
      <c r="MH189" s="52"/>
      <c r="MI189" s="52"/>
      <c r="MJ189" s="52"/>
      <c r="MK189" s="52"/>
      <c r="ML189" s="52"/>
      <c r="MM189" s="52"/>
      <c r="MN189" s="52"/>
      <c r="MO189" s="52"/>
      <c r="MP189" s="52"/>
      <c r="MQ189" s="52"/>
      <c r="MR189" s="52"/>
      <c r="MS189" s="52"/>
      <c r="MT189" s="52"/>
      <c r="MU189" s="52"/>
      <c r="MV189" s="52"/>
      <c r="MW189" s="52"/>
      <c r="MX189" s="52"/>
      <c r="MY189" s="52"/>
      <c r="MZ189" s="52"/>
      <c r="NA189" s="52"/>
      <c r="NB189" s="52"/>
      <c r="NC189" s="52"/>
      <c r="ND189" s="52"/>
      <c r="NE189" s="52"/>
      <c r="NF189" s="52"/>
      <c r="NG189" s="52"/>
      <c r="NH189" s="52"/>
      <c r="NI189" s="52"/>
      <c r="NJ189" s="52"/>
      <c r="NK189" s="52"/>
      <c r="NL189" s="52"/>
      <c r="NM189" s="52"/>
      <c r="NN189" s="52"/>
      <c r="NO189" s="52"/>
      <c r="NP189" s="52"/>
      <c r="NQ189" s="52"/>
      <c r="NR189" s="52"/>
      <c r="NS189" s="52"/>
      <c r="NT189" s="52"/>
      <c r="NU189" s="52"/>
      <c r="NV189" s="52"/>
      <c r="NW189" s="52"/>
      <c r="NX189" s="52"/>
      <c r="NY189" s="52"/>
      <c r="NZ189" s="52"/>
      <c r="OA189" s="52"/>
      <c r="OB189" s="52"/>
      <c r="OC189" s="52"/>
      <c r="OD189" s="52"/>
      <c r="OE189" s="52"/>
      <c r="OF189" s="52"/>
      <c r="OG189" s="52"/>
      <c r="OH189" s="52"/>
      <c r="OI189" s="52"/>
      <c r="OJ189" s="52"/>
      <c r="OK189" s="52"/>
      <c r="OL189" s="52"/>
      <c r="OM189" s="52"/>
      <c r="ON189" s="52"/>
      <c r="OO189" s="52"/>
      <c r="OP189" s="52"/>
      <c r="OQ189" s="52"/>
      <c r="OR189" s="52"/>
      <c r="OS189" s="52"/>
      <c r="OT189" s="52"/>
      <c r="OU189" s="52"/>
      <c r="OV189" s="52"/>
      <c r="OW189" s="52"/>
      <c r="OX189" s="52"/>
      <c r="OY189" s="52"/>
      <c r="OZ189" s="52"/>
      <c r="PA189" s="52"/>
      <c r="PB189" s="52"/>
      <c r="PC189" s="52"/>
      <c r="PD189" s="52"/>
      <c r="PE189" s="52"/>
      <c r="PF189" s="52"/>
      <c r="PG189" s="52"/>
      <c r="PH189" s="52"/>
      <c r="PI189" s="52"/>
      <c r="PJ189" s="52"/>
      <c r="PK189" s="52"/>
      <c r="PL189" s="52"/>
      <c r="PM189" s="52"/>
      <c r="PN189" s="52"/>
      <c r="PO189" s="52"/>
      <c r="PP189" s="52"/>
      <c r="PQ189" s="52"/>
      <c r="PR189" s="52"/>
      <c r="PS189" s="52"/>
      <c r="PT189" s="52"/>
      <c r="PU189" s="52"/>
      <c r="PV189" s="52"/>
      <c r="PW189" s="52"/>
      <c r="PX189" s="52"/>
      <c r="PY189" s="52"/>
      <c r="PZ189" s="52"/>
      <c r="QA189" s="52"/>
      <c r="QB189" s="52"/>
      <c r="QC189" s="52"/>
      <c r="QD189" s="52"/>
      <c r="QE189" s="52"/>
      <c r="QF189" s="52"/>
      <c r="QG189" s="52"/>
      <c r="QH189" s="52"/>
      <c r="QI189" s="52"/>
      <c r="QJ189" s="52"/>
      <c r="QK189" s="52"/>
      <c r="QL189" s="52"/>
      <c r="QM189" s="52"/>
      <c r="QN189" s="52"/>
      <c r="QO189" s="52"/>
      <c r="QP189" s="52"/>
      <c r="QQ189" s="52"/>
      <c r="QR189" s="52"/>
      <c r="QS189" s="52"/>
      <c r="QT189" s="52"/>
      <c r="QU189" s="52"/>
      <c r="QV189" s="52"/>
      <c r="QW189" s="52"/>
      <c r="QX189" s="52"/>
      <c r="QY189" s="52"/>
      <c r="QZ189" s="52"/>
      <c r="RA189" s="52"/>
      <c r="RB189" s="52"/>
      <c r="RC189" s="52"/>
      <c r="RD189" s="52"/>
      <c r="RE189" s="52"/>
      <c r="RF189" s="52"/>
      <c r="RG189" s="52"/>
      <c r="RH189" s="52"/>
      <c r="RI189" s="52"/>
      <c r="RJ189" s="52"/>
      <c r="RK189" s="52"/>
      <c r="RL189" s="52"/>
      <c r="RM189" s="52"/>
      <c r="RN189" s="52"/>
      <c r="RO189" s="52"/>
      <c r="RP189" s="52"/>
      <c r="RQ189" s="52"/>
      <c r="RR189" s="52"/>
      <c r="RS189" s="52"/>
      <c r="RT189" s="52"/>
      <c r="RU189" s="52"/>
      <c r="RV189" s="52"/>
      <c r="RW189" s="52"/>
      <c r="RX189" s="52"/>
      <c r="RY189" s="52"/>
      <c r="RZ189" s="52"/>
      <c r="SA189" s="52"/>
      <c r="SB189" s="52"/>
      <c r="SC189" s="52"/>
      <c r="SD189" s="52"/>
      <c r="SE189" s="52"/>
      <c r="SF189" s="52"/>
      <c r="SG189" s="52"/>
      <c r="SH189" s="52"/>
      <c r="SI189" s="52"/>
      <c r="SJ189" s="52"/>
      <c r="SK189" s="52"/>
      <c r="SL189" s="52"/>
      <c r="SM189" s="52"/>
      <c r="SN189" s="52"/>
      <c r="SO189" s="52"/>
      <c r="SP189" s="52"/>
      <c r="SQ189" s="52"/>
      <c r="SR189" s="52"/>
      <c r="SS189" s="52"/>
      <c r="ST189" s="52"/>
      <c r="SU189" s="52"/>
      <c r="SV189" s="52"/>
      <c r="SW189" s="52"/>
      <c r="SX189" s="52"/>
      <c r="SY189" s="52"/>
      <c r="SZ189" s="52"/>
      <c r="TA189" s="52"/>
      <c r="TB189" s="52"/>
      <c r="TC189" s="52"/>
      <c r="TD189" s="52"/>
      <c r="TE189" s="52"/>
      <c r="TF189" s="52"/>
      <c r="TG189" s="52"/>
      <c r="TH189" s="52"/>
      <c r="TI189" s="52"/>
      <c r="TJ189" s="52"/>
      <c r="TK189" s="52"/>
      <c r="TL189" s="52"/>
      <c r="TM189" s="52"/>
      <c r="TN189" s="52"/>
      <c r="TO189" s="52"/>
      <c r="TP189" s="52"/>
      <c r="TQ189" s="52"/>
      <c r="TR189" s="52"/>
      <c r="TS189" s="52"/>
      <c r="TT189" s="52"/>
      <c r="TU189" s="52"/>
      <c r="TV189" s="52"/>
      <c r="TW189" s="52"/>
      <c r="TX189" s="52"/>
      <c r="TY189" s="52"/>
      <c r="TZ189" s="52"/>
      <c r="UA189" s="52"/>
      <c r="UB189" s="52"/>
      <c r="UC189" s="52"/>
      <c r="UD189" s="52"/>
      <c r="UE189" s="52"/>
      <c r="UF189" s="52"/>
      <c r="UG189" s="52"/>
      <c r="UH189" s="52"/>
      <c r="UI189" s="52"/>
      <c r="UJ189" s="52"/>
      <c r="UK189" s="52"/>
      <c r="UL189" s="52"/>
      <c r="UM189" s="52"/>
      <c r="UN189" s="52"/>
      <c r="UO189" s="52"/>
      <c r="UP189" s="52"/>
      <c r="UQ189" s="52"/>
      <c r="UR189" s="52"/>
      <c r="US189" s="52"/>
      <c r="UT189" s="52"/>
      <c r="UU189" s="52"/>
      <c r="UV189" s="52"/>
      <c r="UW189" s="52"/>
      <c r="UX189" s="52"/>
      <c r="UY189" s="52"/>
      <c r="UZ189" s="52"/>
      <c r="VA189" s="52"/>
      <c r="VB189" s="52"/>
      <c r="VC189" s="52"/>
      <c r="VD189" s="52"/>
      <c r="VE189" s="52"/>
      <c r="VF189" s="52"/>
      <c r="VG189" s="52"/>
      <c r="VH189" s="52"/>
      <c r="VI189" s="52"/>
      <c r="VJ189" s="52"/>
      <c r="VK189" s="52"/>
      <c r="VL189" s="52"/>
      <c r="VM189" s="52"/>
      <c r="VN189" s="52"/>
      <c r="VO189" s="52"/>
      <c r="VP189" s="52"/>
      <c r="VQ189" s="52"/>
      <c r="VR189" s="52"/>
      <c r="VS189" s="52"/>
      <c r="VT189" s="52"/>
      <c r="VU189" s="52"/>
      <c r="VV189" s="52"/>
      <c r="VW189" s="52"/>
      <c r="VX189" s="52"/>
      <c r="VY189" s="52"/>
      <c r="VZ189" s="52"/>
      <c r="WA189" s="52"/>
      <c r="WB189" s="52"/>
      <c r="WC189" s="52"/>
      <c r="WD189" s="52"/>
      <c r="WE189" s="52"/>
      <c r="WF189" s="52"/>
      <c r="WG189" s="52"/>
      <c r="WH189" s="52"/>
      <c r="WI189" s="52"/>
      <c r="WJ189" s="52"/>
      <c r="WK189" s="52"/>
      <c r="WL189" s="52"/>
      <c r="WM189" s="52"/>
      <c r="WN189" s="52"/>
      <c r="WO189" s="52"/>
      <c r="WP189" s="52"/>
      <c r="WQ189" s="52"/>
      <c r="WR189" s="52"/>
      <c r="WS189" s="52"/>
      <c r="WT189" s="52"/>
      <c r="WU189" s="52"/>
      <c r="WV189" s="52"/>
      <c r="WW189" s="52"/>
      <c r="WX189" s="52"/>
      <c r="WY189" s="52"/>
      <c r="WZ189" s="52"/>
      <c r="XA189" s="52"/>
      <c r="XB189" s="52"/>
      <c r="XC189" s="52"/>
      <c r="XD189" s="52"/>
      <c r="XE189" s="52"/>
      <c r="XF189" s="52"/>
      <c r="XG189" s="52"/>
      <c r="XH189" s="52"/>
      <c r="XI189" s="52"/>
      <c r="XJ189" s="52"/>
      <c r="XK189" s="52"/>
      <c r="XL189" s="52"/>
      <c r="XM189" s="52"/>
      <c r="XN189" s="52"/>
      <c r="XO189" s="52"/>
      <c r="XP189" s="52"/>
      <c r="XQ189" s="52"/>
      <c r="XR189" s="52"/>
      <c r="XS189" s="52"/>
      <c r="XT189" s="52"/>
      <c r="XU189" s="52"/>
      <c r="XV189" s="52"/>
      <c r="XW189" s="52"/>
      <c r="XX189" s="52"/>
      <c r="XY189" s="52"/>
      <c r="XZ189" s="52"/>
      <c r="YA189" s="52"/>
      <c r="YB189" s="52"/>
      <c r="YC189" s="52"/>
      <c r="YD189" s="52"/>
      <c r="YE189" s="52"/>
      <c r="YF189" s="52"/>
      <c r="YG189" s="52"/>
      <c r="YH189" s="52"/>
      <c r="YI189" s="52"/>
      <c r="YJ189" s="52"/>
      <c r="YK189" s="52"/>
      <c r="YL189" s="52"/>
      <c r="YM189" s="52"/>
      <c r="YN189" s="52"/>
      <c r="YO189" s="52"/>
      <c r="YP189" s="52"/>
      <c r="YQ189" s="52"/>
      <c r="YR189" s="52"/>
      <c r="YS189" s="52"/>
      <c r="YT189" s="52"/>
      <c r="YU189" s="52"/>
      <c r="YV189" s="52"/>
      <c r="YW189" s="52"/>
      <c r="YX189" s="52"/>
      <c r="YY189" s="52"/>
      <c r="YZ189" s="52"/>
      <c r="ZA189" s="52"/>
      <c r="ZB189" s="52"/>
      <c r="ZC189" s="52"/>
      <c r="ZD189" s="52"/>
      <c r="ZE189" s="52"/>
      <c r="ZF189" s="52"/>
      <c r="ZG189" s="52"/>
      <c r="ZH189" s="52"/>
      <c r="ZI189" s="52"/>
      <c r="ZJ189" s="52"/>
      <c r="ZK189" s="52"/>
      <c r="ZL189" s="52"/>
      <c r="ZM189" s="52"/>
      <c r="ZN189" s="52"/>
      <c r="ZO189" s="52"/>
      <c r="ZP189" s="52"/>
      <c r="ZQ189" s="52"/>
      <c r="ZR189" s="52"/>
      <c r="ZS189" s="52"/>
      <c r="ZT189" s="52"/>
      <c r="ZU189" s="52"/>
      <c r="ZV189" s="52"/>
      <c r="ZW189" s="52"/>
      <c r="ZX189" s="52"/>
      <c r="ZY189" s="52"/>
      <c r="ZZ189" s="52"/>
      <c r="AAA189" s="52"/>
      <c r="AAB189" s="52"/>
      <c r="AAC189" s="52"/>
      <c r="AAD189" s="52"/>
      <c r="AAE189" s="52"/>
      <c r="AAF189" s="52"/>
      <c r="AAG189" s="52"/>
      <c r="AAH189" s="52"/>
      <c r="AAI189" s="52"/>
      <c r="AAJ189" s="52"/>
      <c r="AAK189" s="52"/>
      <c r="AAL189" s="52"/>
      <c r="AAM189" s="52"/>
      <c r="AAN189" s="52"/>
      <c r="AAO189" s="52"/>
      <c r="AAP189" s="52"/>
      <c r="AAQ189" s="52"/>
      <c r="AAR189" s="52"/>
      <c r="AAS189" s="52"/>
      <c r="AAT189" s="52"/>
      <c r="AAU189" s="52"/>
      <c r="AAV189" s="52"/>
      <c r="AAW189" s="52"/>
      <c r="AAX189" s="52"/>
      <c r="AAY189" s="52"/>
      <c r="AAZ189" s="52"/>
      <c r="ABA189" s="52"/>
      <c r="ABB189" s="52"/>
      <c r="ABC189" s="52"/>
      <c r="ABD189" s="52"/>
      <c r="ABE189" s="52"/>
      <c r="ABF189" s="52"/>
      <c r="ABG189" s="52"/>
      <c r="ABH189" s="52"/>
      <c r="ABI189" s="52"/>
      <c r="ABJ189" s="52"/>
      <c r="ABK189" s="52"/>
      <c r="ABL189" s="52"/>
      <c r="ABM189" s="52"/>
      <c r="ABN189" s="52"/>
      <c r="ABO189" s="52"/>
      <c r="ABP189" s="52"/>
      <c r="ABQ189" s="52"/>
      <c r="ABR189" s="52"/>
      <c r="ABS189" s="52"/>
      <c r="ABT189" s="52"/>
      <c r="ABU189" s="52"/>
      <c r="ABV189" s="52"/>
      <c r="ABW189" s="52"/>
      <c r="ABX189" s="52"/>
      <c r="ABY189" s="52"/>
      <c r="ABZ189" s="52"/>
      <c r="ACA189" s="52"/>
      <c r="ACB189" s="52"/>
      <c r="ACC189" s="52"/>
      <c r="ACD189" s="52"/>
      <c r="ACE189" s="52"/>
      <c r="ACF189" s="52"/>
      <c r="ACG189" s="52"/>
      <c r="ACH189" s="52"/>
      <c r="ACI189" s="52"/>
      <c r="ACJ189" s="52"/>
      <c r="ACK189" s="52"/>
      <c r="ACL189" s="52"/>
      <c r="ACM189" s="52"/>
      <c r="ACN189" s="52"/>
      <c r="ACO189" s="52"/>
      <c r="ACP189" s="52"/>
      <c r="ACQ189" s="52"/>
      <c r="ACR189" s="52"/>
      <c r="ACS189" s="52"/>
      <c r="ACT189" s="52"/>
      <c r="ACU189" s="52"/>
      <c r="ACV189" s="52"/>
      <c r="ACW189" s="52"/>
      <c r="ACX189" s="52"/>
      <c r="ACY189" s="52"/>
      <c r="ACZ189" s="52"/>
      <c r="ADA189" s="52"/>
      <c r="ADB189" s="52"/>
      <c r="ADC189" s="52"/>
      <c r="ADD189" s="52"/>
      <c r="ADE189" s="52"/>
      <c r="ADF189" s="52"/>
      <c r="ADG189" s="52"/>
      <c r="ADH189" s="52"/>
      <c r="ADI189" s="52"/>
      <c r="ADJ189" s="52"/>
      <c r="ADK189" s="52"/>
      <c r="ADL189" s="52"/>
      <c r="ADM189" s="52"/>
      <c r="ADN189" s="52"/>
      <c r="ADO189" s="52"/>
      <c r="ADP189" s="52"/>
      <c r="ADQ189" s="52"/>
      <c r="ADR189" s="52"/>
      <c r="ADS189" s="52"/>
      <c r="ADT189" s="52"/>
      <c r="ADU189" s="52"/>
      <c r="ADV189" s="52"/>
      <c r="ADW189" s="52"/>
      <c r="ADX189" s="52"/>
      <c r="ADY189" s="52"/>
      <c r="ADZ189" s="52"/>
      <c r="AEA189" s="52"/>
      <c r="AEB189" s="52"/>
      <c r="AEC189" s="52"/>
      <c r="AED189" s="52"/>
      <c r="AEE189" s="52"/>
      <c r="AEF189" s="52"/>
      <c r="AEG189" s="52"/>
      <c r="AEH189" s="52"/>
      <c r="AEI189" s="52"/>
      <c r="AEJ189" s="52"/>
      <c r="AEK189" s="52"/>
      <c r="AEL189" s="52"/>
      <c r="AEM189" s="52"/>
      <c r="AEN189" s="52"/>
      <c r="AEO189" s="52"/>
      <c r="AEP189" s="52"/>
      <c r="AEQ189" s="52"/>
      <c r="AER189" s="52"/>
      <c r="AES189" s="52"/>
      <c r="AET189" s="52"/>
      <c r="AEU189" s="52"/>
      <c r="AEV189" s="52"/>
      <c r="AEW189" s="52"/>
      <c r="AEX189" s="52"/>
      <c r="AEY189" s="52"/>
      <c r="AEZ189" s="52"/>
      <c r="AFA189" s="52"/>
      <c r="AFB189" s="52"/>
      <c r="AFC189" s="52"/>
      <c r="AFD189" s="52"/>
      <c r="AFE189" s="52"/>
      <c r="AFF189" s="52"/>
      <c r="AFG189" s="52"/>
      <c r="AFH189" s="52"/>
      <c r="AFI189" s="52"/>
      <c r="AFJ189" s="52"/>
      <c r="AFK189" s="52"/>
      <c r="AFL189" s="52"/>
      <c r="AFM189" s="52"/>
      <c r="AFN189" s="52"/>
      <c r="AFO189" s="52"/>
      <c r="AFP189" s="52"/>
      <c r="AFQ189" s="52"/>
      <c r="AFR189" s="52"/>
      <c r="AFS189" s="52"/>
      <c r="AFT189" s="52"/>
      <c r="AFU189" s="52"/>
      <c r="AFV189" s="52"/>
      <c r="AFW189" s="52"/>
      <c r="AFX189" s="52"/>
      <c r="AFY189" s="52"/>
      <c r="AFZ189" s="52"/>
      <c r="AGA189" s="52"/>
      <c r="AGB189" s="52"/>
      <c r="AGC189" s="52"/>
      <c r="AGD189" s="52"/>
      <c r="AGE189" s="52"/>
      <c r="AGF189" s="52"/>
      <c r="AGG189" s="52"/>
      <c r="AGH189" s="52"/>
      <c r="AGI189" s="52"/>
      <c r="AGJ189" s="52"/>
      <c r="AGK189" s="52"/>
      <c r="AGL189" s="52"/>
      <c r="AGM189" s="52"/>
      <c r="AGN189" s="52"/>
      <c r="AGO189" s="52"/>
      <c r="AGP189" s="52"/>
      <c r="AGQ189" s="52"/>
      <c r="AGR189" s="52"/>
      <c r="AGS189" s="52"/>
      <c r="AGT189" s="52"/>
      <c r="AGU189" s="52"/>
      <c r="AGV189" s="52"/>
      <c r="AGW189" s="52"/>
      <c r="AGX189" s="52"/>
      <c r="AGY189" s="52"/>
      <c r="AGZ189" s="52"/>
      <c r="AHA189" s="52"/>
      <c r="AHB189" s="52"/>
      <c r="AHC189" s="52"/>
      <c r="AHD189" s="52"/>
      <c r="AHE189" s="52"/>
      <c r="AHF189" s="52"/>
      <c r="AHG189" s="52"/>
      <c r="AHH189" s="52"/>
      <c r="AHI189" s="52"/>
      <c r="AHJ189" s="52"/>
      <c r="AHK189" s="52"/>
      <c r="AHL189" s="52"/>
      <c r="AHM189" s="52"/>
      <c r="AHN189" s="52"/>
      <c r="AHO189" s="52"/>
      <c r="AHP189" s="52"/>
      <c r="AHQ189" s="52"/>
      <c r="AHR189" s="52"/>
      <c r="AHS189" s="52"/>
      <c r="AHT189" s="52"/>
      <c r="AHU189" s="52"/>
      <c r="AHV189" s="52"/>
      <c r="AHW189" s="52"/>
      <c r="AHX189" s="52"/>
      <c r="AHY189" s="52"/>
      <c r="AHZ189" s="52"/>
      <c r="AIA189" s="52"/>
      <c r="AIB189" s="52"/>
      <c r="AIC189" s="52"/>
      <c r="AID189" s="52"/>
      <c r="AIE189" s="52"/>
      <c r="AIF189" s="52"/>
      <c r="AIG189" s="52"/>
      <c r="AIH189" s="52"/>
      <c r="AII189" s="52"/>
      <c r="AIJ189" s="52"/>
      <c r="AIK189" s="52"/>
      <c r="AIL189" s="52"/>
      <c r="AIM189" s="52"/>
      <c r="AIN189" s="52"/>
      <c r="AIO189" s="52"/>
      <c r="AIP189" s="52"/>
      <c r="AIQ189" s="52"/>
      <c r="AIR189" s="52"/>
      <c r="AIS189" s="52"/>
      <c r="AIT189" s="52"/>
      <c r="AIU189" s="52"/>
      <c r="AIV189" s="52"/>
      <c r="AIW189" s="52"/>
      <c r="AIX189" s="52"/>
      <c r="AIY189" s="52"/>
      <c r="AIZ189" s="52"/>
      <c r="AJA189" s="52"/>
      <c r="AJB189" s="52"/>
      <c r="AJC189" s="52"/>
      <c r="AJD189" s="52"/>
      <c r="AJE189" s="52"/>
      <c r="AJF189" s="52"/>
      <c r="AJG189" s="52"/>
      <c r="AJH189" s="52"/>
      <c r="AJI189" s="52"/>
      <c r="AJJ189" s="52"/>
      <c r="AJK189" s="52"/>
      <c r="AJL189" s="52"/>
      <c r="AJM189" s="52"/>
      <c r="AJN189" s="52"/>
      <c r="AJO189" s="52"/>
      <c r="AJP189" s="52"/>
      <c r="AJQ189" s="52"/>
      <c r="AJR189" s="52"/>
      <c r="AJS189" s="52"/>
      <c r="AJT189" s="52"/>
      <c r="AJU189" s="52"/>
      <c r="AJV189" s="52"/>
      <c r="AJW189" s="52"/>
      <c r="AJX189" s="52"/>
      <c r="AJY189" s="52"/>
      <c r="AJZ189" s="52"/>
      <c r="AKA189" s="52"/>
      <c r="AKB189" s="52"/>
      <c r="AKC189" s="52"/>
      <c r="AKD189" s="52"/>
      <c r="AKE189" s="52"/>
      <c r="AKF189" s="52"/>
      <c r="AKG189" s="52"/>
      <c r="AKH189" s="52"/>
      <c r="AKI189" s="52"/>
      <c r="AKJ189" s="52"/>
      <c r="AKK189" s="52"/>
      <c r="AKL189" s="52"/>
      <c r="AKM189" s="52"/>
      <c r="AKN189" s="52"/>
      <c r="AKO189" s="52"/>
      <c r="AKP189" s="52"/>
      <c r="AKQ189" s="52"/>
      <c r="AKR189" s="52"/>
      <c r="AKS189" s="52"/>
      <c r="AKT189" s="52"/>
      <c r="AKU189" s="52"/>
      <c r="AKV189" s="52"/>
      <c r="AKW189" s="52"/>
      <c r="AKX189" s="52"/>
      <c r="AKY189" s="52"/>
      <c r="AKZ189" s="52"/>
      <c r="ALA189" s="52"/>
      <c r="ALB189" s="52"/>
      <c r="ALC189" s="52"/>
      <c r="ALD189" s="52"/>
      <c r="ALE189" s="52"/>
      <c r="ALF189" s="52"/>
      <c r="ALG189" s="52"/>
      <c r="ALH189" s="52"/>
      <c r="ALI189" s="52"/>
      <c r="ALJ189" s="52"/>
      <c r="ALK189" s="52"/>
      <c r="ALL189" s="52"/>
      <c r="ALM189" s="52"/>
      <c r="ALN189" s="52"/>
      <c r="ALO189" s="52"/>
      <c r="ALP189" s="52"/>
      <c r="ALQ189" s="52"/>
      <c r="ALR189" s="52"/>
      <c r="ALS189" s="52"/>
      <c r="ALT189" s="52"/>
      <c r="ALU189" s="52"/>
      <c r="ALV189" s="52"/>
      <c r="ALW189" s="52"/>
      <c r="ALX189" s="52"/>
      <c r="ALY189" s="52"/>
      <c r="ALZ189" s="52"/>
      <c r="AMA189" s="52"/>
      <c r="AMB189" s="52"/>
      <c r="AMC189" s="52"/>
      <c r="AMD189" s="52"/>
      <c r="AME189" s="52"/>
      <c r="AMF189" s="52"/>
      <c r="AMG189" s="52"/>
      <c r="AMH189" s="52"/>
      <c r="AMI189" s="52"/>
      <c r="AMJ189" s="52"/>
    </row>
    <row r="190" spans="1:1024" s="53" customFormat="1" ht="25.5" outlineLevel="1">
      <c r="A190" s="119" t="s">
        <v>405</v>
      </c>
      <c r="B190" s="119" t="s">
        <v>119</v>
      </c>
      <c r="C190" s="119" t="s">
        <v>14</v>
      </c>
      <c r="D190" s="193" t="s">
        <v>203</v>
      </c>
      <c r="E190" s="64" t="s">
        <v>116</v>
      </c>
      <c r="F190" s="186">
        <v>4</v>
      </c>
      <c r="G190" s="122"/>
      <c r="H190" s="57">
        <f t="shared" si="37"/>
        <v>0</v>
      </c>
      <c r="I190" s="58">
        <f t="shared" si="40"/>
        <v>0</v>
      </c>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c r="IO190" s="52"/>
      <c r="IP190" s="52"/>
      <c r="IQ190" s="52"/>
      <c r="IR190" s="52"/>
      <c r="IS190" s="52"/>
      <c r="IT190" s="52"/>
      <c r="IU190" s="52"/>
      <c r="IV190" s="52"/>
      <c r="IW190" s="52"/>
      <c r="IX190" s="52"/>
      <c r="IY190" s="52"/>
      <c r="IZ190" s="52"/>
      <c r="JA190" s="52"/>
      <c r="JB190" s="52"/>
      <c r="JC190" s="52"/>
      <c r="JD190" s="52"/>
      <c r="JE190" s="52"/>
      <c r="JF190" s="52"/>
      <c r="JG190" s="52"/>
      <c r="JH190" s="52"/>
      <c r="JI190" s="52"/>
      <c r="JJ190" s="52"/>
      <c r="JK190" s="52"/>
      <c r="JL190" s="52"/>
      <c r="JM190" s="52"/>
      <c r="JN190" s="52"/>
      <c r="JO190" s="52"/>
      <c r="JP190" s="52"/>
      <c r="JQ190" s="52"/>
      <c r="JR190" s="52"/>
      <c r="JS190" s="52"/>
      <c r="JT190" s="52"/>
      <c r="JU190" s="52"/>
      <c r="JV190" s="52"/>
      <c r="JW190" s="52"/>
      <c r="JX190" s="52"/>
      <c r="JY190" s="52"/>
      <c r="JZ190" s="52"/>
      <c r="KA190" s="52"/>
      <c r="KB190" s="52"/>
      <c r="KC190" s="52"/>
      <c r="KD190" s="52"/>
      <c r="KE190" s="52"/>
      <c r="KF190" s="52"/>
      <c r="KG190" s="52"/>
      <c r="KH190" s="52"/>
      <c r="KI190" s="52"/>
      <c r="KJ190" s="52"/>
      <c r="KK190" s="52"/>
      <c r="KL190" s="52"/>
      <c r="KM190" s="52"/>
      <c r="KN190" s="52"/>
      <c r="KO190" s="52"/>
      <c r="KP190" s="52"/>
      <c r="KQ190" s="52"/>
      <c r="KR190" s="52"/>
      <c r="KS190" s="52"/>
      <c r="KT190" s="52"/>
      <c r="KU190" s="52"/>
      <c r="KV190" s="52"/>
      <c r="KW190" s="52"/>
      <c r="KX190" s="52"/>
      <c r="KY190" s="52"/>
      <c r="KZ190" s="52"/>
      <c r="LA190" s="52"/>
      <c r="LB190" s="52"/>
      <c r="LC190" s="52"/>
      <c r="LD190" s="52"/>
      <c r="LE190" s="52"/>
      <c r="LF190" s="52"/>
      <c r="LG190" s="52"/>
      <c r="LH190" s="52"/>
      <c r="LI190" s="52"/>
      <c r="LJ190" s="52"/>
      <c r="LK190" s="52"/>
      <c r="LL190" s="52"/>
      <c r="LM190" s="52"/>
      <c r="LN190" s="52"/>
      <c r="LO190" s="52"/>
      <c r="LP190" s="52"/>
      <c r="LQ190" s="52"/>
      <c r="LR190" s="52"/>
      <c r="LS190" s="52"/>
      <c r="LT190" s="52"/>
      <c r="LU190" s="52"/>
      <c r="LV190" s="52"/>
      <c r="LW190" s="52"/>
      <c r="LX190" s="52"/>
      <c r="LY190" s="52"/>
      <c r="LZ190" s="52"/>
      <c r="MA190" s="52"/>
      <c r="MB190" s="52"/>
      <c r="MC190" s="52"/>
      <c r="MD190" s="52"/>
      <c r="ME190" s="52"/>
      <c r="MF190" s="52"/>
      <c r="MG190" s="52"/>
      <c r="MH190" s="52"/>
      <c r="MI190" s="52"/>
      <c r="MJ190" s="52"/>
      <c r="MK190" s="52"/>
      <c r="ML190" s="52"/>
      <c r="MM190" s="52"/>
      <c r="MN190" s="52"/>
      <c r="MO190" s="52"/>
      <c r="MP190" s="52"/>
      <c r="MQ190" s="52"/>
      <c r="MR190" s="52"/>
      <c r="MS190" s="52"/>
      <c r="MT190" s="52"/>
      <c r="MU190" s="52"/>
      <c r="MV190" s="52"/>
      <c r="MW190" s="52"/>
      <c r="MX190" s="52"/>
      <c r="MY190" s="52"/>
      <c r="MZ190" s="52"/>
      <c r="NA190" s="52"/>
      <c r="NB190" s="52"/>
      <c r="NC190" s="52"/>
      <c r="ND190" s="52"/>
      <c r="NE190" s="52"/>
      <c r="NF190" s="52"/>
      <c r="NG190" s="52"/>
      <c r="NH190" s="52"/>
      <c r="NI190" s="52"/>
      <c r="NJ190" s="52"/>
      <c r="NK190" s="52"/>
      <c r="NL190" s="52"/>
      <c r="NM190" s="52"/>
      <c r="NN190" s="52"/>
      <c r="NO190" s="52"/>
      <c r="NP190" s="52"/>
      <c r="NQ190" s="52"/>
      <c r="NR190" s="52"/>
      <c r="NS190" s="52"/>
      <c r="NT190" s="52"/>
      <c r="NU190" s="52"/>
      <c r="NV190" s="52"/>
      <c r="NW190" s="52"/>
      <c r="NX190" s="52"/>
      <c r="NY190" s="52"/>
      <c r="NZ190" s="52"/>
      <c r="OA190" s="52"/>
      <c r="OB190" s="52"/>
      <c r="OC190" s="52"/>
      <c r="OD190" s="52"/>
      <c r="OE190" s="52"/>
      <c r="OF190" s="52"/>
      <c r="OG190" s="52"/>
      <c r="OH190" s="52"/>
      <c r="OI190" s="52"/>
      <c r="OJ190" s="52"/>
      <c r="OK190" s="52"/>
      <c r="OL190" s="52"/>
      <c r="OM190" s="52"/>
      <c r="ON190" s="52"/>
      <c r="OO190" s="52"/>
      <c r="OP190" s="52"/>
      <c r="OQ190" s="52"/>
      <c r="OR190" s="52"/>
      <c r="OS190" s="52"/>
      <c r="OT190" s="52"/>
      <c r="OU190" s="52"/>
      <c r="OV190" s="52"/>
      <c r="OW190" s="52"/>
      <c r="OX190" s="52"/>
      <c r="OY190" s="52"/>
      <c r="OZ190" s="52"/>
      <c r="PA190" s="52"/>
      <c r="PB190" s="52"/>
      <c r="PC190" s="52"/>
      <c r="PD190" s="52"/>
      <c r="PE190" s="52"/>
      <c r="PF190" s="52"/>
      <c r="PG190" s="52"/>
      <c r="PH190" s="52"/>
      <c r="PI190" s="52"/>
      <c r="PJ190" s="52"/>
      <c r="PK190" s="52"/>
      <c r="PL190" s="52"/>
      <c r="PM190" s="52"/>
      <c r="PN190" s="52"/>
      <c r="PO190" s="52"/>
      <c r="PP190" s="52"/>
      <c r="PQ190" s="52"/>
      <c r="PR190" s="52"/>
      <c r="PS190" s="52"/>
      <c r="PT190" s="52"/>
      <c r="PU190" s="52"/>
      <c r="PV190" s="52"/>
      <c r="PW190" s="52"/>
      <c r="PX190" s="52"/>
      <c r="PY190" s="52"/>
      <c r="PZ190" s="52"/>
      <c r="QA190" s="52"/>
      <c r="QB190" s="52"/>
      <c r="QC190" s="52"/>
      <c r="QD190" s="52"/>
      <c r="QE190" s="52"/>
      <c r="QF190" s="52"/>
      <c r="QG190" s="52"/>
      <c r="QH190" s="52"/>
      <c r="QI190" s="52"/>
      <c r="QJ190" s="52"/>
      <c r="QK190" s="52"/>
      <c r="QL190" s="52"/>
      <c r="QM190" s="52"/>
      <c r="QN190" s="52"/>
      <c r="QO190" s="52"/>
      <c r="QP190" s="52"/>
      <c r="QQ190" s="52"/>
      <c r="QR190" s="52"/>
      <c r="QS190" s="52"/>
      <c r="QT190" s="52"/>
      <c r="QU190" s="52"/>
      <c r="QV190" s="52"/>
      <c r="QW190" s="52"/>
      <c r="QX190" s="52"/>
      <c r="QY190" s="52"/>
      <c r="QZ190" s="52"/>
      <c r="RA190" s="52"/>
      <c r="RB190" s="52"/>
      <c r="RC190" s="52"/>
      <c r="RD190" s="52"/>
      <c r="RE190" s="52"/>
      <c r="RF190" s="52"/>
      <c r="RG190" s="52"/>
      <c r="RH190" s="52"/>
      <c r="RI190" s="52"/>
      <c r="RJ190" s="52"/>
      <c r="RK190" s="52"/>
      <c r="RL190" s="52"/>
      <c r="RM190" s="52"/>
      <c r="RN190" s="52"/>
      <c r="RO190" s="52"/>
      <c r="RP190" s="52"/>
      <c r="RQ190" s="52"/>
      <c r="RR190" s="52"/>
      <c r="RS190" s="52"/>
      <c r="RT190" s="52"/>
      <c r="RU190" s="52"/>
      <c r="RV190" s="52"/>
      <c r="RW190" s="52"/>
      <c r="RX190" s="52"/>
      <c r="RY190" s="52"/>
      <c r="RZ190" s="52"/>
      <c r="SA190" s="52"/>
      <c r="SB190" s="52"/>
      <c r="SC190" s="52"/>
      <c r="SD190" s="52"/>
      <c r="SE190" s="52"/>
      <c r="SF190" s="52"/>
      <c r="SG190" s="52"/>
      <c r="SH190" s="52"/>
      <c r="SI190" s="52"/>
      <c r="SJ190" s="52"/>
      <c r="SK190" s="52"/>
      <c r="SL190" s="52"/>
      <c r="SM190" s="52"/>
      <c r="SN190" s="52"/>
      <c r="SO190" s="52"/>
      <c r="SP190" s="52"/>
      <c r="SQ190" s="52"/>
      <c r="SR190" s="52"/>
      <c r="SS190" s="52"/>
      <c r="ST190" s="52"/>
      <c r="SU190" s="52"/>
      <c r="SV190" s="52"/>
      <c r="SW190" s="52"/>
      <c r="SX190" s="52"/>
      <c r="SY190" s="52"/>
      <c r="SZ190" s="52"/>
      <c r="TA190" s="52"/>
      <c r="TB190" s="52"/>
      <c r="TC190" s="52"/>
      <c r="TD190" s="52"/>
      <c r="TE190" s="52"/>
      <c r="TF190" s="52"/>
      <c r="TG190" s="52"/>
      <c r="TH190" s="52"/>
      <c r="TI190" s="52"/>
      <c r="TJ190" s="52"/>
      <c r="TK190" s="52"/>
      <c r="TL190" s="52"/>
      <c r="TM190" s="52"/>
      <c r="TN190" s="52"/>
      <c r="TO190" s="52"/>
      <c r="TP190" s="52"/>
      <c r="TQ190" s="52"/>
      <c r="TR190" s="52"/>
      <c r="TS190" s="52"/>
      <c r="TT190" s="52"/>
      <c r="TU190" s="52"/>
      <c r="TV190" s="52"/>
      <c r="TW190" s="52"/>
      <c r="TX190" s="52"/>
      <c r="TY190" s="52"/>
      <c r="TZ190" s="52"/>
      <c r="UA190" s="52"/>
      <c r="UB190" s="52"/>
      <c r="UC190" s="52"/>
      <c r="UD190" s="52"/>
      <c r="UE190" s="52"/>
      <c r="UF190" s="52"/>
      <c r="UG190" s="52"/>
      <c r="UH190" s="52"/>
      <c r="UI190" s="52"/>
      <c r="UJ190" s="52"/>
      <c r="UK190" s="52"/>
      <c r="UL190" s="52"/>
      <c r="UM190" s="52"/>
      <c r="UN190" s="52"/>
      <c r="UO190" s="52"/>
      <c r="UP190" s="52"/>
      <c r="UQ190" s="52"/>
      <c r="UR190" s="52"/>
      <c r="US190" s="52"/>
      <c r="UT190" s="52"/>
      <c r="UU190" s="52"/>
      <c r="UV190" s="52"/>
      <c r="UW190" s="52"/>
      <c r="UX190" s="52"/>
      <c r="UY190" s="52"/>
      <c r="UZ190" s="52"/>
      <c r="VA190" s="52"/>
      <c r="VB190" s="52"/>
      <c r="VC190" s="52"/>
      <c r="VD190" s="52"/>
      <c r="VE190" s="52"/>
      <c r="VF190" s="52"/>
      <c r="VG190" s="52"/>
      <c r="VH190" s="52"/>
      <c r="VI190" s="52"/>
      <c r="VJ190" s="52"/>
      <c r="VK190" s="52"/>
      <c r="VL190" s="52"/>
      <c r="VM190" s="52"/>
      <c r="VN190" s="52"/>
      <c r="VO190" s="52"/>
      <c r="VP190" s="52"/>
      <c r="VQ190" s="52"/>
      <c r="VR190" s="52"/>
      <c r="VS190" s="52"/>
      <c r="VT190" s="52"/>
      <c r="VU190" s="52"/>
      <c r="VV190" s="52"/>
      <c r="VW190" s="52"/>
      <c r="VX190" s="52"/>
      <c r="VY190" s="52"/>
      <c r="VZ190" s="52"/>
      <c r="WA190" s="52"/>
      <c r="WB190" s="52"/>
      <c r="WC190" s="52"/>
      <c r="WD190" s="52"/>
      <c r="WE190" s="52"/>
      <c r="WF190" s="52"/>
      <c r="WG190" s="52"/>
      <c r="WH190" s="52"/>
      <c r="WI190" s="52"/>
      <c r="WJ190" s="52"/>
      <c r="WK190" s="52"/>
      <c r="WL190" s="52"/>
      <c r="WM190" s="52"/>
      <c r="WN190" s="52"/>
      <c r="WO190" s="52"/>
      <c r="WP190" s="52"/>
      <c r="WQ190" s="52"/>
      <c r="WR190" s="52"/>
      <c r="WS190" s="52"/>
      <c r="WT190" s="52"/>
      <c r="WU190" s="52"/>
      <c r="WV190" s="52"/>
      <c r="WW190" s="52"/>
      <c r="WX190" s="52"/>
      <c r="WY190" s="52"/>
      <c r="WZ190" s="52"/>
      <c r="XA190" s="52"/>
      <c r="XB190" s="52"/>
      <c r="XC190" s="52"/>
      <c r="XD190" s="52"/>
      <c r="XE190" s="52"/>
      <c r="XF190" s="52"/>
      <c r="XG190" s="52"/>
      <c r="XH190" s="52"/>
      <c r="XI190" s="52"/>
      <c r="XJ190" s="52"/>
      <c r="XK190" s="52"/>
      <c r="XL190" s="52"/>
      <c r="XM190" s="52"/>
      <c r="XN190" s="52"/>
      <c r="XO190" s="52"/>
      <c r="XP190" s="52"/>
      <c r="XQ190" s="52"/>
      <c r="XR190" s="52"/>
      <c r="XS190" s="52"/>
      <c r="XT190" s="52"/>
      <c r="XU190" s="52"/>
      <c r="XV190" s="52"/>
      <c r="XW190" s="52"/>
      <c r="XX190" s="52"/>
      <c r="XY190" s="52"/>
      <c r="XZ190" s="52"/>
      <c r="YA190" s="52"/>
      <c r="YB190" s="52"/>
      <c r="YC190" s="52"/>
      <c r="YD190" s="52"/>
      <c r="YE190" s="52"/>
      <c r="YF190" s="52"/>
      <c r="YG190" s="52"/>
      <c r="YH190" s="52"/>
      <c r="YI190" s="52"/>
      <c r="YJ190" s="52"/>
      <c r="YK190" s="52"/>
      <c r="YL190" s="52"/>
      <c r="YM190" s="52"/>
      <c r="YN190" s="52"/>
      <c r="YO190" s="52"/>
      <c r="YP190" s="52"/>
      <c r="YQ190" s="52"/>
      <c r="YR190" s="52"/>
      <c r="YS190" s="52"/>
      <c r="YT190" s="52"/>
      <c r="YU190" s="52"/>
      <c r="YV190" s="52"/>
      <c r="YW190" s="52"/>
      <c r="YX190" s="52"/>
      <c r="YY190" s="52"/>
      <c r="YZ190" s="52"/>
      <c r="ZA190" s="52"/>
      <c r="ZB190" s="52"/>
      <c r="ZC190" s="52"/>
      <c r="ZD190" s="52"/>
      <c r="ZE190" s="52"/>
      <c r="ZF190" s="52"/>
      <c r="ZG190" s="52"/>
      <c r="ZH190" s="52"/>
      <c r="ZI190" s="52"/>
      <c r="ZJ190" s="52"/>
      <c r="ZK190" s="52"/>
      <c r="ZL190" s="52"/>
      <c r="ZM190" s="52"/>
      <c r="ZN190" s="52"/>
      <c r="ZO190" s="52"/>
      <c r="ZP190" s="52"/>
      <c r="ZQ190" s="52"/>
      <c r="ZR190" s="52"/>
      <c r="ZS190" s="52"/>
      <c r="ZT190" s="52"/>
      <c r="ZU190" s="52"/>
      <c r="ZV190" s="52"/>
      <c r="ZW190" s="52"/>
      <c r="ZX190" s="52"/>
      <c r="ZY190" s="52"/>
      <c r="ZZ190" s="52"/>
      <c r="AAA190" s="52"/>
      <c r="AAB190" s="52"/>
      <c r="AAC190" s="52"/>
      <c r="AAD190" s="52"/>
      <c r="AAE190" s="52"/>
      <c r="AAF190" s="52"/>
      <c r="AAG190" s="52"/>
      <c r="AAH190" s="52"/>
      <c r="AAI190" s="52"/>
      <c r="AAJ190" s="52"/>
      <c r="AAK190" s="52"/>
      <c r="AAL190" s="52"/>
      <c r="AAM190" s="52"/>
      <c r="AAN190" s="52"/>
      <c r="AAO190" s="52"/>
      <c r="AAP190" s="52"/>
      <c r="AAQ190" s="52"/>
      <c r="AAR190" s="52"/>
      <c r="AAS190" s="52"/>
      <c r="AAT190" s="52"/>
      <c r="AAU190" s="52"/>
      <c r="AAV190" s="52"/>
      <c r="AAW190" s="52"/>
      <c r="AAX190" s="52"/>
      <c r="AAY190" s="52"/>
      <c r="AAZ190" s="52"/>
      <c r="ABA190" s="52"/>
      <c r="ABB190" s="52"/>
      <c r="ABC190" s="52"/>
      <c r="ABD190" s="52"/>
      <c r="ABE190" s="52"/>
      <c r="ABF190" s="52"/>
      <c r="ABG190" s="52"/>
      <c r="ABH190" s="52"/>
      <c r="ABI190" s="52"/>
      <c r="ABJ190" s="52"/>
      <c r="ABK190" s="52"/>
      <c r="ABL190" s="52"/>
      <c r="ABM190" s="52"/>
      <c r="ABN190" s="52"/>
      <c r="ABO190" s="52"/>
      <c r="ABP190" s="52"/>
      <c r="ABQ190" s="52"/>
      <c r="ABR190" s="52"/>
      <c r="ABS190" s="52"/>
      <c r="ABT190" s="52"/>
      <c r="ABU190" s="52"/>
      <c r="ABV190" s="52"/>
      <c r="ABW190" s="52"/>
      <c r="ABX190" s="52"/>
      <c r="ABY190" s="52"/>
      <c r="ABZ190" s="52"/>
      <c r="ACA190" s="52"/>
      <c r="ACB190" s="52"/>
      <c r="ACC190" s="52"/>
      <c r="ACD190" s="52"/>
      <c r="ACE190" s="52"/>
      <c r="ACF190" s="52"/>
      <c r="ACG190" s="52"/>
      <c r="ACH190" s="52"/>
      <c r="ACI190" s="52"/>
      <c r="ACJ190" s="52"/>
      <c r="ACK190" s="52"/>
      <c r="ACL190" s="52"/>
      <c r="ACM190" s="52"/>
      <c r="ACN190" s="52"/>
      <c r="ACO190" s="52"/>
      <c r="ACP190" s="52"/>
      <c r="ACQ190" s="52"/>
      <c r="ACR190" s="52"/>
      <c r="ACS190" s="52"/>
      <c r="ACT190" s="52"/>
      <c r="ACU190" s="52"/>
      <c r="ACV190" s="52"/>
      <c r="ACW190" s="52"/>
      <c r="ACX190" s="52"/>
      <c r="ACY190" s="52"/>
      <c r="ACZ190" s="52"/>
      <c r="ADA190" s="52"/>
      <c r="ADB190" s="52"/>
      <c r="ADC190" s="52"/>
      <c r="ADD190" s="52"/>
      <c r="ADE190" s="52"/>
      <c r="ADF190" s="52"/>
      <c r="ADG190" s="52"/>
      <c r="ADH190" s="52"/>
      <c r="ADI190" s="52"/>
      <c r="ADJ190" s="52"/>
      <c r="ADK190" s="52"/>
      <c r="ADL190" s="52"/>
      <c r="ADM190" s="52"/>
      <c r="ADN190" s="52"/>
      <c r="ADO190" s="52"/>
      <c r="ADP190" s="52"/>
      <c r="ADQ190" s="52"/>
      <c r="ADR190" s="52"/>
      <c r="ADS190" s="52"/>
      <c r="ADT190" s="52"/>
      <c r="ADU190" s="52"/>
      <c r="ADV190" s="52"/>
      <c r="ADW190" s="52"/>
      <c r="ADX190" s="52"/>
      <c r="ADY190" s="52"/>
      <c r="ADZ190" s="52"/>
      <c r="AEA190" s="52"/>
      <c r="AEB190" s="52"/>
      <c r="AEC190" s="52"/>
      <c r="AED190" s="52"/>
      <c r="AEE190" s="52"/>
      <c r="AEF190" s="52"/>
      <c r="AEG190" s="52"/>
      <c r="AEH190" s="52"/>
      <c r="AEI190" s="52"/>
      <c r="AEJ190" s="52"/>
      <c r="AEK190" s="52"/>
      <c r="AEL190" s="52"/>
      <c r="AEM190" s="52"/>
      <c r="AEN190" s="52"/>
      <c r="AEO190" s="52"/>
      <c r="AEP190" s="52"/>
      <c r="AEQ190" s="52"/>
      <c r="AER190" s="52"/>
      <c r="AES190" s="52"/>
      <c r="AET190" s="52"/>
      <c r="AEU190" s="52"/>
      <c r="AEV190" s="52"/>
      <c r="AEW190" s="52"/>
      <c r="AEX190" s="52"/>
      <c r="AEY190" s="52"/>
      <c r="AEZ190" s="52"/>
      <c r="AFA190" s="52"/>
      <c r="AFB190" s="52"/>
      <c r="AFC190" s="52"/>
      <c r="AFD190" s="52"/>
      <c r="AFE190" s="52"/>
      <c r="AFF190" s="52"/>
      <c r="AFG190" s="52"/>
      <c r="AFH190" s="52"/>
      <c r="AFI190" s="52"/>
      <c r="AFJ190" s="52"/>
      <c r="AFK190" s="52"/>
      <c r="AFL190" s="52"/>
      <c r="AFM190" s="52"/>
      <c r="AFN190" s="52"/>
      <c r="AFO190" s="52"/>
      <c r="AFP190" s="52"/>
      <c r="AFQ190" s="52"/>
      <c r="AFR190" s="52"/>
      <c r="AFS190" s="52"/>
      <c r="AFT190" s="52"/>
      <c r="AFU190" s="52"/>
      <c r="AFV190" s="52"/>
      <c r="AFW190" s="52"/>
      <c r="AFX190" s="52"/>
      <c r="AFY190" s="52"/>
      <c r="AFZ190" s="52"/>
      <c r="AGA190" s="52"/>
      <c r="AGB190" s="52"/>
      <c r="AGC190" s="52"/>
      <c r="AGD190" s="52"/>
      <c r="AGE190" s="52"/>
      <c r="AGF190" s="52"/>
      <c r="AGG190" s="52"/>
      <c r="AGH190" s="52"/>
      <c r="AGI190" s="52"/>
      <c r="AGJ190" s="52"/>
      <c r="AGK190" s="52"/>
      <c r="AGL190" s="52"/>
      <c r="AGM190" s="52"/>
      <c r="AGN190" s="52"/>
      <c r="AGO190" s="52"/>
      <c r="AGP190" s="52"/>
      <c r="AGQ190" s="52"/>
      <c r="AGR190" s="52"/>
      <c r="AGS190" s="52"/>
      <c r="AGT190" s="52"/>
      <c r="AGU190" s="52"/>
      <c r="AGV190" s="52"/>
      <c r="AGW190" s="52"/>
      <c r="AGX190" s="52"/>
      <c r="AGY190" s="52"/>
      <c r="AGZ190" s="52"/>
      <c r="AHA190" s="52"/>
      <c r="AHB190" s="52"/>
      <c r="AHC190" s="52"/>
      <c r="AHD190" s="52"/>
      <c r="AHE190" s="52"/>
      <c r="AHF190" s="52"/>
      <c r="AHG190" s="52"/>
      <c r="AHH190" s="52"/>
      <c r="AHI190" s="52"/>
      <c r="AHJ190" s="52"/>
      <c r="AHK190" s="52"/>
      <c r="AHL190" s="52"/>
      <c r="AHM190" s="52"/>
      <c r="AHN190" s="52"/>
      <c r="AHO190" s="52"/>
      <c r="AHP190" s="52"/>
      <c r="AHQ190" s="52"/>
      <c r="AHR190" s="52"/>
      <c r="AHS190" s="52"/>
      <c r="AHT190" s="52"/>
      <c r="AHU190" s="52"/>
      <c r="AHV190" s="52"/>
      <c r="AHW190" s="52"/>
      <c r="AHX190" s="52"/>
      <c r="AHY190" s="52"/>
      <c r="AHZ190" s="52"/>
      <c r="AIA190" s="52"/>
      <c r="AIB190" s="52"/>
      <c r="AIC190" s="52"/>
      <c r="AID190" s="52"/>
      <c r="AIE190" s="52"/>
      <c r="AIF190" s="52"/>
      <c r="AIG190" s="52"/>
      <c r="AIH190" s="52"/>
      <c r="AII190" s="52"/>
      <c r="AIJ190" s="52"/>
      <c r="AIK190" s="52"/>
      <c r="AIL190" s="52"/>
      <c r="AIM190" s="52"/>
      <c r="AIN190" s="52"/>
      <c r="AIO190" s="52"/>
      <c r="AIP190" s="52"/>
      <c r="AIQ190" s="52"/>
      <c r="AIR190" s="52"/>
      <c r="AIS190" s="52"/>
      <c r="AIT190" s="52"/>
      <c r="AIU190" s="52"/>
      <c r="AIV190" s="52"/>
      <c r="AIW190" s="52"/>
      <c r="AIX190" s="52"/>
      <c r="AIY190" s="52"/>
      <c r="AIZ190" s="52"/>
      <c r="AJA190" s="52"/>
      <c r="AJB190" s="52"/>
      <c r="AJC190" s="52"/>
      <c r="AJD190" s="52"/>
      <c r="AJE190" s="52"/>
      <c r="AJF190" s="52"/>
      <c r="AJG190" s="52"/>
      <c r="AJH190" s="52"/>
      <c r="AJI190" s="52"/>
      <c r="AJJ190" s="52"/>
      <c r="AJK190" s="52"/>
      <c r="AJL190" s="52"/>
      <c r="AJM190" s="52"/>
      <c r="AJN190" s="52"/>
      <c r="AJO190" s="52"/>
      <c r="AJP190" s="52"/>
      <c r="AJQ190" s="52"/>
      <c r="AJR190" s="52"/>
      <c r="AJS190" s="52"/>
      <c r="AJT190" s="52"/>
      <c r="AJU190" s="52"/>
      <c r="AJV190" s="52"/>
      <c r="AJW190" s="52"/>
      <c r="AJX190" s="52"/>
      <c r="AJY190" s="52"/>
      <c r="AJZ190" s="52"/>
      <c r="AKA190" s="52"/>
      <c r="AKB190" s="52"/>
      <c r="AKC190" s="52"/>
      <c r="AKD190" s="52"/>
      <c r="AKE190" s="52"/>
      <c r="AKF190" s="52"/>
      <c r="AKG190" s="52"/>
      <c r="AKH190" s="52"/>
      <c r="AKI190" s="52"/>
      <c r="AKJ190" s="52"/>
      <c r="AKK190" s="52"/>
      <c r="AKL190" s="52"/>
      <c r="AKM190" s="52"/>
      <c r="AKN190" s="52"/>
      <c r="AKO190" s="52"/>
      <c r="AKP190" s="52"/>
      <c r="AKQ190" s="52"/>
      <c r="AKR190" s="52"/>
      <c r="AKS190" s="52"/>
      <c r="AKT190" s="52"/>
      <c r="AKU190" s="52"/>
      <c r="AKV190" s="52"/>
      <c r="AKW190" s="52"/>
      <c r="AKX190" s="52"/>
      <c r="AKY190" s="52"/>
      <c r="AKZ190" s="52"/>
      <c r="ALA190" s="52"/>
      <c r="ALB190" s="52"/>
      <c r="ALC190" s="52"/>
      <c r="ALD190" s="52"/>
      <c r="ALE190" s="52"/>
      <c r="ALF190" s="52"/>
      <c r="ALG190" s="52"/>
      <c r="ALH190" s="52"/>
      <c r="ALI190" s="52"/>
      <c r="ALJ190" s="52"/>
      <c r="ALK190" s="52"/>
      <c r="ALL190" s="52"/>
      <c r="ALM190" s="52"/>
      <c r="ALN190" s="52"/>
      <c r="ALO190" s="52"/>
      <c r="ALP190" s="52"/>
      <c r="ALQ190" s="52"/>
      <c r="ALR190" s="52"/>
      <c r="ALS190" s="52"/>
      <c r="ALT190" s="52"/>
      <c r="ALU190" s="52"/>
      <c r="ALV190" s="52"/>
      <c r="ALW190" s="52"/>
      <c r="ALX190" s="52"/>
      <c r="ALY190" s="52"/>
      <c r="ALZ190" s="52"/>
      <c r="AMA190" s="52"/>
      <c r="AMB190" s="52"/>
      <c r="AMC190" s="52"/>
      <c r="AMD190" s="52"/>
      <c r="AME190" s="52"/>
      <c r="AMF190" s="52"/>
      <c r="AMG190" s="52"/>
      <c r="AMH190" s="52"/>
      <c r="AMI190" s="52"/>
      <c r="AMJ190" s="52"/>
    </row>
    <row r="191" spans="1:1024" s="53" customFormat="1" ht="25.5" outlineLevel="1">
      <c r="A191" s="119" t="s">
        <v>406</v>
      </c>
      <c r="B191" s="119" t="s">
        <v>120</v>
      </c>
      <c r="C191" s="119" t="s">
        <v>14</v>
      </c>
      <c r="D191" s="59" t="s">
        <v>204</v>
      </c>
      <c r="E191" s="64" t="s">
        <v>116</v>
      </c>
      <c r="F191" s="186">
        <v>2</v>
      </c>
      <c r="G191" s="122"/>
      <c r="H191" s="57">
        <f t="shared" si="37"/>
        <v>0</v>
      </c>
      <c r="I191" s="58">
        <f t="shared" si="40"/>
        <v>0</v>
      </c>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c r="IW191" s="52"/>
      <c r="IX191" s="52"/>
      <c r="IY191" s="52"/>
      <c r="IZ191" s="52"/>
      <c r="JA191" s="52"/>
      <c r="JB191" s="52"/>
      <c r="JC191" s="52"/>
      <c r="JD191" s="52"/>
      <c r="JE191" s="52"/>
      <c r="JF191" s="52"/>
      <c r="JG191" s="52"/>
      <c r="JH191" s="52"/>
      <c r="JI191" s="52"/>
      <c r="JJ191" s="52"/>
      <c r="JK191" s="52"/>
      <c r="JL191" s="52"/>
      <c r="JM191" s="52"/>
      <c r="JN191" s="52"/>
      <c r="JO191" s="52"/>
      <c r="JP191" s="52"/>
      <c r="JQ191" s="52"/>
      <c r="JR191" s="52"/>
      <c r="JS191" s="52"/>
      <c r="JT191" s="52"/>
      <c r="JU191" s="52"/>
      <c r="JV191" s="52"/>
      <c r="JW191" s="52"/>
      <c r="JX191" s="52"/>
      <c r="JY191" s="52"/>
      <c r="JZ191" s="52"/>
      <c r="KA191" s="52"/>
      <c r="KB191" s="52"/>
      <c r="KC191" s="52"/>
      <c r="KD191" s="52"/>
      <c r="KE191" s="52"/>
      <c r="KF191" s="52"/>
      <c r="KG191" s="52"/>
      <c r="KH191" s="52"/>
      <c r="KI191" s="52"/>
      <c r="KJ191" s="52"/>
      <c r="KK191" s="52"/>
      <c r="KL191" s="52"/>
      <c r="KM191" s="52"/>
      <c r="KN191" s="52"/>
      <c r="KO191" s="52"/>
      <c r="KP191" s="52"/>
      <c r="KQ191" s="52"/>
      <c r="KR191" s="52"/>
      <c r="KS191" s="52"/>
      <c r="KT191" s="52"/>
      <c r="KU191" s="52"/>
      <c r="KV191" s="52"/>
      <c r="KW191" s="52"/>
      <c r="KX191" s="52"/>
      <c r="KY191" s="52"/>
      <c r="KZ191" s="52"/>
      <c r="LA191" s="52"/>
      <c r="LB191" s="52"/>
      <c r="LC191" s="52"/>
      <c r="LD191" s="52"/>
      <c r="LE191" s="52"/>
      <c r="LF191" s="52"/>
      <c r="LG191" s="52"/>
      <c r="LH191" s="52"/>
      <c r="LI191" s="52"/>
      <c r="LJ191" s="52"/>
      <c r="LK191" s="52"/>
      <c r="LL191" s="52"/>
      <c r="LM191" s="52"/>
      <c r="LN191" s="52"/>
      <c r="LO191" s="52"/>
      <c r="LP191" s="52"/>
      <c r="LQ191" s="52"/>
      <c r="LR191" s="52"/>
      <c r="LS191" s="52"/>
      <c r="LT191" s="52"/>
      <c r="LU191" s="52"/>
      <c r="LV191" s="52"/>
      <c r="LW191" s="52"/>
      <c r="LX191" s="52"/>
      <c r="LY191" s="52"/>
      <c r="LZ191" s="52"/>
      <c r="MA191" s="52"/>
      <c r="MB191" s="52"/>
      <c r="MC191" s="52"/>
      <c r="MD191" s="52"/>
      <c r="ME191" s="52"/>
      <c r="MF191" s="52"/>
      <c r="MG191" s="52"/>
      <c r="MH191" s="52"/>
      <c r="MI191" s="52"/>
      <c r="MJ191" s="52"/>
      <c r="MK191" s="52"/>
      <c r="ML191" s="52"/>
      <c r="MM191" s="52"/>
      <c r="MN191" s="52"/>
      <c r="MO191" s="52"/>
      <c r="MP191" s="52"/>
      <c r="MQ191" s="52"/>
      <c r="MR191" s="52"/>
      <c r="MS191" s="52"/>
      <c r="MT191" s="52"/>
      <c r="MU191" s="52"/>
      <c r="MV191" s="52"/>
      <c r="MW191" s="52"/>
      <c r="MX191" s="52"/>
      <c r="MY191" s="52"/>
      <c r="MZ191" s="52"/>
      <c r="NA191" s="52"/>
      <c r="NB191" s="52"/>
      <c r="NC191" s="52"/>
      <c r="ND191" s="52"/>
      <c r="NE191" s="52"/>
      <c r="NF191" s="52"/>
      <c r="NG191" s="52"/>
      <c r="NH191" s="52"/>
      <c r="NI191" s="52"/>
      <c r="NJ191" s="52"/>
      <c r="NK191" s="52"/>
      <c r="NL191" s="52"/>
      <c r="NM191" s="52"/>
      <c r="NN191" s="52"/>
      <c r="NO191" s="52"/>
      <c r="NP191" s="52"/>
      <c r="NQ191" s="52"/>
      <c r="NR191" s="52"/>
      <c r="NS191" s="52"/>
      <c r="NT191" s="52"/>
      <c r="NU191" s="52"/>
      <c r="NV191" s="52"/>
      <c r="NW191" s="52"/>
      <c r="NX191" s="52"/>
      <c r="NY191" s="52"/>
      <c r="NZ191" s="52"/>
      <c r="OA191" s="52"/>
      <c r="OB191" s="52"/>
      <c r="OC191" s="52"/>
      <c r="OD191" s="52"/>
      <c r="OE191" s="52"/>
      <c r="OF191" s="52"/>
      <c r="OG191" s="52"/>
      <c r="OH191" s="52"/>
      <c r="OI191" s="52"/>
      <c r="OJ191" s="52"/>
      <c r="OK191" s="52"/>
      <c r="OL191" s="52"/>
      <c r="OM191" s="52"/>
      <c r="ON191" s="52"/>
      <c r="OO191" s="52"/>
      <c r="OP191" s="52"/>
      <c r="OQ191" s="52"/>
      <c r="OR191" s="52"/>
      <c r="OS191" s="52"/>
      <c r="OT191" s="52"/>
      <c r="OU191" s="52"/>
      <c r="OV191" s="52"/>
      <c r="OW191" s="52"/>
      <c r="OX191" s="52"/>
      <c r="OY191" s="52"/>
      <c r="OZ191" s="52"/>
      <c r="PA191" s="52"/>
      <c r="PB191" s="52"/>
      <c r="PC191" s="52"/>
      <c r="PD191" s="52"/>
      <c r="PE191" s="52"/>
      <c r="PF191" s="52"/>
      <c r="PG191" s="52"/>
      <c r="PH191" s="52"/>
      <c r="PI191" s="52"/>
      <c r="PJ191" s="52"/>
      <c r="PK191" s="52"/>
      <c r="PL191" s="52"/>
      <c r="PM191" s="52"/>
      <c r="PN191" s="52"/>
      <c r="PO191" s="52"/>
      <c r="PP191" s="52"/>
      <c r="PQ191" s="52"/>
      <c r="PR191" s="52"/>
      <c r="PS191" s="52"/>
      <c r="PT191" s="52"/>
      <c r="PU191" s="52"/>
      <c r="PV191" s="52"/>
      <c r="PW191" s="52"/>
      <c r="PX191" s="52"/>
      <c r="PY191" s="52"/>
      <c r="PZ191" s="52"/>
      <c r="QA191" s="52"/>
      <c r="QB191" s="52"/>
      <c r="QC191" s="52"/>
      <c r="QD191" s="52"/>
      <c r="QE191" s="52"/>
      <c r="QF191" s="52"/>
      <c r="QG191" s="52"/>
      <c r="QH191" s="52"/>
      <c r="QI191" s="52"/>
      <c r="QJ191" s="52"/>
      <c r="QK191" s="52"/>
      <c r="QL191" s="52"/>
      <c r="QM191" s="52"/>
      <c r="QN191" s="52"/>
      <c r="QO191" s="52"/>
      <c r="QP191" s="52"/>
      <c r="QQ191" s="52"/>
      <c r="QR191" s="52"/>
      <c r="QS191" s="52"/>
      <c r="QT191" s="52"/>
      <c r="QU191" s="52"/>
      <c r="QV191" s="52"/>
      <c r="QW191" s="52"/>
      <c r="QX191" s="52"/>
      <c r="QY191" s="52"/>
      <c r="QZ191" s="52"/>
      <c r="RA191" s="52"/>
      <c r="RB191" s="52"/>
      <c r="RC191" s="52"/>
      <c r="RD191" s="52"/>
      <c r="RE191" s="52"/>
      <c r="RF191" s="52"/>
      <c r="RG191" s="52"/>
      <c r="RH191" s="52"/>
      <c r="RI191" s="52"/>
      <c r="RJ191" s="52"/>
      <c r="RK191" s="52"/>
      <c r="RL191" s="52"/>
      <c r="RM191" s="52"/>
      <c r="RN191" s="52"/>
      <c r="RO191" s="52"/>
      <c r="RP191" s="52"/>
      <c r="RQ191" s="52"/>
      <c r="RR191" s="52"/>
      <c r="RS191" s="52"/>
      <c r="RT191" s="52"/>
      <c r="RU191" s="52"/>
      <c r="RV191" s="52"/>
      <c r="RW191" s="52"/>
      <c r="RX191" s="52"/>
      <c r="RY191" s="52"/>
      <c r="RZ191" s="52"/>
      <c r="SA191" s="52"/>
      <c r="SB191" s="52"/>
      <c r="SC191" s="52"/>
      <c r="SD191" s="52"/>
      <c r="SE191" s="52"/>
      <c r="SF191" s="52"/>
      <c r="SG191" s="52"/>
      <c r="SH191" s="52"/>
      <c r="SI191" s="52"/>
      <c r="SJ191" s="52"/>
      <c r="SK191" s="52"/>
      <c r="SL191" s="52"/>
      <c r="SM191" s="52"/>
      <c r="SN191" s="52"/>
      <c r="SO191" s="52"/>
      <c r="SP191" s="52"/>
      <c r="SQ191" s="52"/>
      <c r="SR191" s="52"/>
      <c r="SS191" s="52"/>
      <c r="ST191" s="52"/>
      <c r="SU191" s="52"/>
      <c r="SV191" s="52"/>
      <c r="SW191" s="52"/>
      <c r="SX191" s="52"/>
      <c r="SY191" s="52"/>
      <c r="SZ191" s="52"/>
      <c r="TA191" s="52"/>
      <c r="TB191" s="52"/>
      <c r="TC191" s="52"/>
      <c r="TD191" s="52"/>
      <c r="TE191" s="52"/>
      <c r="TF191" s="52"/>
      <c r="TG191" s="52"/>
      <c r="TH191" s="52"/>
      <c r="TI191" s="52"/>
      <c r="TJ191" s="52"/>
      <c r="TK191" s="52"/>
      <c r="TL191" s="52"/>
      <c r="TM191" s="52"/>
      <c r="TN191" s="52"/>
      <c r="TO191" s="52"/>
      <c r="TP191" s="52"/>
      <c r="TQ191" s="52"/>
      <c r="TR191" s="52"/>
      <c r="TS191" s="52"/>
      <c r="TT191" s="52"/>
      <c r="TU191" s="52"/>
      <c r="TV191" s="52"/>
      <c r="TW191" s="52"/>
      <c r="TX191" s="52"/>
      <c r="TY191" s="52"/>
      <c r="TZ191" s="52"/>
      <c r="UA191" s="52"/>
      <c r="UB191" s="52"/>
      <c r="UC191" s="52"/>
      <c r="UD191" s="52"/>
      <c r="UE191" s="52"/>
      <c r="UF191" s="52"/>
      <c r="UG191" s="52"/>
      <c r="UH191" s="52"/>
      <c r="UI191" s="52"/>
      <c r="UJ191" s="52"/>
      <c r="UK191" s="52"/>
      <c r="UL191" s="52"/>
      <c r="UM191" s="52"/>
      <c r="UN191" s="52"/>
      <c r="UO191" s="52"/>
      <c r="UP191" s="52"/>
      <c r="UQ191" s="52"/>
      <c r="UR191" s="52"/>
      <c r="US191" s="52"/>
      <c r="UT191" s="52"/>
      <c r="UU191" s="52"/>
      <c r="UV191" s="52"/>
      <c r="UW191" s="52"/>
      <c r="UX191" s="52"/>
      <c r="UY191" s="52"/>
      <c r="UZ191" s="52"/>
      <c r="VA191" s="52"/>
      <c r="VB191" s="52"/>
      <c r="VC191" s="52"/>
      <c r="VD191" s="52"/>
      <c r="VE191" s="52"/>
      <c r="VF191" s="52"/>
      <c r="VG191" s="52"/>
      <c r="VH191" s="52"/>
      <c r="VI191" s="52"/>
      <c r="VJ191" s="52"/>
      <c r="VK191" s="52"/>
      <c r="VL191" s="52"/>
      <c r="VM191" s="52"/>
      <c r="VN191" s="52"/>
      <c r="VO191" s="52"/>
      <c r="VP191" s="52"/>
      <c r="VQ191" s="52"/>
      <c r="VR191" s="52"/>
      <c r="VS191" s="52"/>
      <c r="VT191" s="52"/>
      <c r="VU191" s="52"/>
      <c r="VV191" s="52"/>
      <c r="VW191" s="52"/>
      <c r="VX191" s="52"/>
      <c r="VY191" s="52"/>
      <c r="VZ191" s="52"/>
      <c r="WA191" s="52"/>
      <c r="WB191" s="52"/>
      <c r="WC191" s="52"/>
      <c r="WD191" s="52"/>
      <c r="WE191" s="52"/>
      <c r="WF191" s="52"/>
      <c r="WG191" s="52"/>
      <c r="WH191" s="52"/>
      <c r="WI191" s="52"/>
      <c r="WJ191" s="52"/>
      <c r="WK191" s="52"/>
      <c r="WL191" s="52"/>
      <c r="WM191" s="52"/>
      <c r="WN191" s="52"/>
      <c r="WO191" s="52"/>
      <c r="WP191" s="52"/>
      <c r="WQ191" s="52"/>
      <c r="WR191" s="52"/>
      <c r="WS191" s="52"/>
      <c r="WT191" s="52"/>
      <c r="WU191" s="52"/>
      <c r="WV191" s="52"/>
      <c r="WW191" s="52"/>
      <c r="WX191" s="52"/>
      <c r="WY191" s="52"/>
      <c r="WZ191" s="52"/>
      <c r="XA191" s="52"/>
      <c r="XB191" s="52"/>
      <c r="XC191" s="52"/>
      <c r="XD191" s="52"/>
      <c r="XE191" s="52"/>
      <c r="XF191" s="52"/>
      <c r="XG191" s="52"/>
      <c r="XH191" s="52"/>
      <c r="XI191" s="52"/>
      <c r="XJ191" s="52"/>
      <c r="XK191" s="52"/>
      <c r="XL191" s="52"/>
      <c r="XM191" s="52"/>
      <c r="XN191" s="52"/>
      <c r="XO191" s="52"/>
      <c r="XP191" s="52"/>
      <c r="XQ191" s="52"/>
      <c r="XR191" s="52"/>
      <c r="XS191" s="52"/>
      <c r="XT191" s="52"/>
      <c r="XU191" s="52"/>
      <c r="XV191" s="52"/>
      <c r="XW191" s="52"/>
      <c r="XX191" s="52"/>
      <c r="XY191" s="52"/>
      <c r="XZ191" s="52"/>
      <c r="YA191" s="52"/>
      <c r="YB191" s="52"/>
      <c r="YC191" s="52"/>
      <c r="YD191" s="52"/>
      <c r="YE191" s="52"/>
      <c r="YF191" s="52"/>
      <c r="YG191" s="52"/>
      <c r="YH191" s="52"/>
      <c r="YI191" s="52"/>
      <c r="YJ191" s="52"/>
      <c r="YK191" s="52"/>
      <c r="YL191" s="52"/>
      <c r="YM191" s="52"/>
      <c r="YN191" s="52"/>
      <c r="YO191" s="52"/>
      <c r="YP191" s="52"/>
      <c r="YQ191" s="52"/>
      <c r="YR191" s="52"/>
      <c r="YS191" s="52"/>
      <c r="YT191" s="52"/>
      <c r="YU191" s="52"/>
      <c r="YV191" s="52"/>
      <c r="YW191" s="52"/>
      <c r="YX191" s="52"/>
      <c r="YY191" s="52"/>
      <c r="YZ191" s="52"/>
      <c r="ZA191" s="52"/>
      <c r="ZB191" s="52"/>
      <c r="ZC191" s="52"/>
      <c r="ZD191" s="52"/>
      <c r="ZE191" s="52"/>
      <c r="ZF191" s="52"/>
      <c r="ZG191" s="52"/>
      <c r="ZH191" s="52"/>
      <c r="ZI191" s="52"/>
      <c r="ZJ191" s="52"/>
      <c r="ZK191" s="52"/>
      <c r="ZL191" s="52"/>
      <c r="ZM191" s="52"/>
      <c r="ZN191" s="52"/>
      <c r="ZO191" s="52"/>
      <c r="ZP191" s="52"/>
      <c r="ZQ191" s="52"/>
      <c r="ZR191" s="52"/>
      <c r="ZS191" s="52"/>
      <c r="ZT191" s="52"/>
      <c r="ZU191" s="52"/>
      <c r="ZV191" s="52"/>
      <c r="ZW191" s="52"/>
      <c r="ZX191" s="52"/>
      <c r="ZY191" s="52"/>
      <c r="ZZ191" s="52"/>
      <c r="AAA191" s="52"/>
      <c r="AAB191" s="52"/>
      <c r="AAC191" s="52"/>
      <c r="AAD191" s="52"/>
      <c r="AAE191" s="52"/>
      <c r="AAF191" s="52"/>
      <c r="AAG191" s="52"/>
      <c r="AAH191" s="52"/>
      <c r="AAI191" s="52"/>
      <c r="AAJ191" s="52"/>
      <c r="AAK191" s="52"/>
      <c r="AAL191" s="52"/>
      <c r="AAM191" s="52"/>
      <c r="AAN191" s="52"/>
      <c r="AAO191" s="52"/>
      <c r="AAP191" s="52"/>
      <c r="AAQ191" s="52"/>
      <c r="AAR191" s="52"/>
      <c r="AAS191" s="52"/>
      <c r="AAT191" s="52"/>
      <c r="AAU191" s="52"/>
      <c r="AAV191" s="52"/>
      <c r="AAW191" s="52"/>
      <c r="AAX191" s="52"/>
      <c r="AAY191" s="52"/>
      <c r="AAZ191" s="52"/>
      <c r="ABA191" s="52"/>
      <c r="ABB191" s="52"/>
      <c r="ABC191" s="52"/>
      <c r="ABD191" s="52"/>
      <c r="ABE191" s="52"/>
      <c r="ABF191" s="52"/>
      <c r="ABG191" s="52"/>
      <c r="ABH191" s="52"/>
      <c r="ABI191" s="52"/>
      <c r="ABJ191" s="52"/>
      <c r="ABK191" s="52"/>
      <c r="ABL191" s="52"/>
      <c r="ABM191" s="52"/>
      <c r="ABN191" s="52"/>
      <c r="ABO191" s="52"/>
      <c r="ABP191" s="52"/>
      <c r="ABQ191" s="52"/>
      <c r="ABR191" s="52"/>
      <c r="ABS191" s="52"/>
      <c r="ABT191" s="52"/>
      <c r="ABU191" s="52"/>
      <c r="ABV191" s="52"/>
      <c r="ABW191" s="52"/>
      <c r="ABX191" s="52"/>
      <c r="ABY191" s="52"/>
      <c r="ABZ191" s="52"/>
      <c r="ACA191" s="52"/>
      <c r="ACB191" s="52"/>
      <c r="ACC191" s="52"/>
      <c r="ACD191" s="52"/>
      <c r="ACE191" s="52"/>
      <c r="ACF191" s="52"/>
      <c r="ACG191" s="52"/>
      <c r="ACH191" s="52"/>
      <c r="ACI191" s="52"/>
      <c r="ACJ191" s="52"/>
      <c r="ACK191" s="52"/>
      <c r="ACL191" s="52"/>
      <c r="ACM191" s="52"/>
      <c r="ACN191" s="52"/>
      <c r="ACO191" s="52"/>
      <c r="ACP191" s="52"/>
      <c r="ACQ191" s="52"/>
      <c r="ACR191" s="52"/>
      <c r="ACS191" s="52"/>
      <c r="ACT191" s="52"/>
      <c r="ACU191" s="52"/>
      <c r="ACV191" s="52"/>
      <c r="ACW191" s="52"/>
      <c r="ACX191" s="52"/>
      <c r="ACY191" s="52"/>
      <c r="ACZ191" s="52"/>
      <c r="ADA191" s="52"/>
      <c r="ADB191" s="52"/>
      <c r="ADC191" s="52"/>
      <c r="ADD191" s="52"/>
      <c r="ADE191" s="52"/>
      <c r="ADF191" s="52"/>
      <c r="ADG191" s="52"/>
      <c r="ADH191" s="52"/>
      <c r="ADI191" s="52"/>
      <c r="ADJ191" s="52"/>
      <c r="ADK191" s="52"/>
      <c r="ADL191" s="52"/>
      <c r="ADM191" s="52"/>
      <c r="ADN191" s="52"/>
      <c r="ADO191" s="52"/>
      <c r="ADP191" s="52"/>
      <c r="ADQ191" s="52"/>
      <c r="ADR191" s="52"/>
      <c r="ADS191" s="52"/>
      <c r="ADT191" s="52"/>
      <c r="ADU191" s="52"/>
      <c r="ADV191" s="52"/>
      <c r="ADW191" s="52"/>
      <c r="ADX191" s="52"/>
      <c r="ADY191" s="52"/>
      <c r="ADZ191" s="52"/>
      <c r="AEA191" s="52"/>
      <c r="AEB191" s="52"/>
      <c r="AEC191" s="52"/>
      <c r="AED191" s="52"/>
      <c r="AEE191" s="52"/>
      <c r="AEF191" s="52"/>
      <c r="AEG191" s="52"/>
      <c r="AEH191" s="52"/>
      <c r="AEI191" s="52"/>
      <c r="AEJ191" s="52"/>
      <c r="AEK191" s="52"/>
      <c r="AEL191" s="52"/>
      <c r="AEM191" s="52"/>
      <c r="AEN191" s="52"/>
      <c r="AEO191" s="52"/>
      <c r="AEP191" s="52"/>
      <c r="AEQ191" s="52"/>
      <c r="AER191" s="52"/>
      <c r="AES191" s="52"/>
      <c r="AET191" s="52"/>
      <c r="AEU191" s="52"/>
      <c r="AEV191" s="52"/>
      <c r="AEW191" s="52"/>
      <c r="AEX191" s="52"/>
      <c r="AEY191" s="52"/>
      <c r="AEZ191" s="52"/>
      <c r="AFA191" s="52"/>
      <c r="AFB191" s="52"/>
      <c r="AFC191" s="52"/>
      <c r="AFD191" s="52"/>
      <c r="AFE191" s="52"/>
      <c r="AFF191" s="52"/>
      <c r="AFG191" s="52"/>
      <c r="AFH191" s="52"/>
      <c r="AFI191" s="52"/>
      <c r="AFJ191" s="52"/>
      <c r="AFK191" s="52"/>
      <c r="AFL191" s="52"/>
      <c r="AFM191" s="52"/>
      <c r="AFN191" s="52"/>
      <c r="AFO191" s="52"/>
      <c r="AFP191" s="52"/>
      <c r="AFQ191" s="52"/>
      <c r="AFR191" s="52"/>
      <c r="AFS191" s="52"/>
      <c r="AFT191" s="52"/>
      <c r="AFU191" s="52"/>
      <c r="AFV191" s="52"/>
      <c r="AFW191" s="52"/>
      <c r="AFX191" s="52"/>
      <c r="AFY191" s="52"/>
      <c r="AFZ191" s="52"/>
      <c r="AGA191" s="52"/>
      <c r="AGB191" s="52"/>
      <c r="AGC191" s="52"/>
      <c r="AGD191" s="52"/>
      <c r="AGE191" s="52"/>
      <c r="AGF191" s="52"/>
      <c r="AGG191" s="52"/>
      <c r="AGH191" s="52"/>
      <c r="AGI191" s="52"/>
      <c r="AGJ191" s="52"/>
      <c r="AGK191" s="52"/>
      <c r="AGL191" s="52"/>
      <c r="AGM191" s="52"/>
      <c r="AGN191" s="52"/>
      <c r="AGO191" s="52"/>
      <c r="AGP191" s="52"/>
      <c r="AGQ191" s="52"/>
      <c r="AGR191" s="52"/>
      <c r="AGS191" s="52"/>
      <c r="AGT191" s="52"/>
      <c r="AGU191" s="52"/>
      <c r="AGV191" s="52"/>
      <c r="AGW191" s="52"/>
      <c r="AGX191" s="52"/>
      <c r="AGY191" s="52"/>
      <c r="AGZ191" s="52"/>
      <c r="AHA191" s="52"/>
      <c r="AHB191" s="52"/>
      <c r="AHC191" s="52"/>
      <c r="AHD191" s="52"/>
      <c r="AHE191" s="52"/>
      <c r="AHF191" s="52"/>
      <c r="AHG191" s="52"/>
      <c r="AHH191" s="52"/>
      <c r="AHI191" s="52"/>
      <c r="AHJ191" s="52"/>
      <c r="AHK191" s="52"/>
      <c r="AHL191" s="52"/>
      <c r="AHM191" s="52"/>
      <c r="AHN191" s="52"/>
      <c r="AHO191" s="52"/>
      <c r="AHP191" s="52"/>
      <c r="AHQ191" s="52"/>
      <c r="AHR191" s="52"/>
      <c r="AHS191" s="52"/>
      <c r="AHT191" s="52"/>
      <c r="AHU191" s="52"/>
      <c r="AHV191" s="52"/>
      <c r="AHW191" s="52"/>
      <c r="AHX191" s="52"/>
      <c r="AHY191" s="52"/>
      <c r="AHZ191" s="52"/>
      <c r="AIA191" s="52"/>
      <c r="AIB191" s="52"/>
      <c r="AIC191" s="52"/>
      <c r="AID191" s="52"/>
      <c r="AIE191" s="52"/>
      <c r="AIF191" s="52"/>
      <c r="AIG191" s="52"/>
      <c r="AIH191" s="52"/>
      <c r="AII191" s="52"/>
      <c r="AIJ191" s="52"/>
      <c r="AIK191" s="52"/>
      <c r="AIL191" s="52"/>
      <c r="AIM191" s="52"/>
      <c r="AIN191" s="52"/>
      <c r="AIO191" s="52"/>
      <c r="AIP191" s="52"/>
      <c r="AIQ191" s="52"/>
      <c r="AIR191" s="52"/>
      <c r="AIS191" s="52"/>
      <c r="AIT191" s="52"/>
      <c r="AIU191" s="52"/>
      <c r="AIV191" s="52"/>
      <c r="AIW191" s="52"/>
      <c r="AIX191" s="52"/>
      <c r="AIY191" s="52"/>
      <c r="AIZ191" s="52"/>
      <c r="AJA191" s="52"/>
      <c r="AJB191" s="52"/>
      <c r="AJC191" s="52"/>
      <c r="AJD191" s="52"/>
      <c r="AJE191" s="52"/>
      <c r="AJF191" s="52"/>
      <c r="AJG191" s="52"/>
      <c r="AJH191" s="52"/>
      <c r="AJI191" s="52"/>
      <c r="AJJ191" s="52"/>
      <c r="AJK191" s="52"/>
      <c r="AJL191" s="52"/>
      <c r="AJM191" s="52"/>
      <c r="AJN191" s="52"/>
      <c r="AJO191" s="52"/>
      <c r="AJP191" s="52"/>
      <c r="AJQ191" s="52"/>
      <c r="AJR191" s="52"/>
      <c r="AJS191" s="52"/>
      <c r="AJT191" s="52"/>
      <c r="AJU191" s="52"/>
      <c r="AJV191" s="52"/>
      <c r="AJW191" s="52"/>
      <c r="AJX191" s="52"/>
      <c r="AJY191" s="52"/>
      <c r="AJZ191" s="52"/>
      <c r="AKA191" s="52"/>
      <c r="AKB191" s="52"/>
      <c r="AKC191" s="52"/>
      <c r="AKD191" s="52"/>
      <c r="AKE191" s="52"/>
      <c r="AKF191" s="52"/>
      <c r="AKG191" s="52"/>
      <c r="AKH191" s="52"/>
      <c r="AKI191" s="52"/>
      <c r="AKJ191" s="52"/>
      <c r="AKK191" s="52"/>
      <c r="AKL191" s="52"/>
      <c r="AKM191" s="52"/>
      <c r="AKN191" s="52"/>
      <c r="AKO191" s="52"/>
      <c r="AKP191" s="52"/>
      <c r="AKQ191" s="52"/>
      <c r="AKR191" s="52"/>
      <c r="AKS191" s="52"/>
      <c r="AKT191" s="52"/>
      <c r="AKU191" s="52"/>
      <c r="AKV191" s="52"/>
      <c r="AKW191" s="52"/>
      <c r="AKX191" s="52"/>
      <c r="AKY191" s="52"/>
      <c r="AKZ191" s="52"/>
      <c r="ALA191" s="52"/>
      <c r="ALB191" s="52"/>
      <c r="ALC191" s="52"/>
      <c r="ALD191" s="52"/>
      <c r="ALE191" s="52"/>
      <c r="ALF191" s="52"/>
      <c r="ALG191" s="52"/>
      <c r="ALH191" s="52"/>
      <c r="ALI191" s="52"/>
      <c r="ALJ191" s="52"/>
      <c r="ALK191" s="52"/>
      <c r="ALL191" s="52"/>
      <c r="ALM191" s="52"/>
      <c r="ALN191" s="52"/>
      <c r="ALO191" s="52"/>
      <c r="ALP191" s="52"/>
      <c r="ALQ191" s="52"/>
      <c r="ALR191" s="52"/>
      <c r="ALS191" s="52"/>
      <c r="ALT191" s="52"/>
      <c r="ALU191" s="52"/>
      <c r="ALV191" s="52"/>
      <c r="ALW191" s="52"/>
      <c r="ALX191" s="52"/>
      <c r="ALY191" s="52"/>
      <c r="ALZ191" s="52"/>
      <c r="AMA191" s="52"/>
      <c r="AMB191" s="52"/>
      <c r="AMC191" s="52"/>
      <c r="AMD191" s="52"/>
      <c r="AME191" s="52"/>
      <c r="AMF191" s="52"/>
      <c r="AMG191" s="52"/>
      <c r="AMH191" s="52"/>
      <c r="AMI191" s="52"/>
      <c r="AMJ191" s="52"/>
    </row>
    <row r="192" spans="1:1024" s="51" customFormat="1" ht="20.25" customHeight="1" outlineLevel="1">
      <c r="A192" s="119" t="s">
        <v>407</v>
      </c>
      <c r="B192" s="119" t="s">
        <v>121</v>
      </c>
      <c r="C192" s="119" t="s">
        <v>14</v>
      </c>
      <c r="D192" s="59" t="s">
        <v>205</v>
      </c>
      <c r="E192" s="64" t="s">
        <v>116</v>
      </c>
      <c r="F192" s="186">
        <v>30</v>
      </c>
      <c r="G192" s="122"/>
      <c r="H192" s="57">
        <f t="shared" si="37"/>
        <v>0</v>
      </c>
      <c r="I192" s="58">
        <f t="shared" si="40"/>
        <v>0</v>
      </c>
    </row>
    <row r="193" spans="1:1024" s="51" customFormat="1" ht="25.5" outlineLevel="1">
      <c r="A193" s="119" t="s">
        <v>408</v>
      </c>
      <c r="B193" s="119" t="s">
        <v>122</v>
      </c>
      <c r="C193" s="119" t="s">
        <v>14</v>
      </c>
      <c r="D193" s="59" t="s">
        <v>206</v>
      </c>
      <c r="E193" s="64" t="s">
        <v>116</v>
      </c>
      <c r="F193" s="186">
        <v>2</v>
      </c>
      <c r="G193" s="122"/>
      <c r="H193" s="57">
        <f t="shared" si="37"/>
        <v>0</v>
      </c>
      <c r="I193" s="58">
        <f t="shared" si="40"/>
        <v>0</v>
      </c>
    </row>
    <row r="194" spans="1:1024" s="51" customFormat="1" ht="25.5" outlineLevel="1">
      <c r="A194" s="119" t="s">
        <v>409</v>
      </c>
      <c r="B194" s="119" t="s">
        <v>123</v>
      </c>
      <c r="C194" s="119" t="s">
        <v>14</v>
      </c>
      <c r="D194" s="59" t="s">
        <v>207</v>
      </c>
      <c r="E194" s="64" t="s">
        <v>116</v>
      </c>
      <c r="F194" s="186">
        <v>2</v>
      </c>
      <c r="G194" s="122"/>
      <c r="H194" s="57">
        <f t="shared" si="37"/>
        <v>0</v>
      </c>
      <c r="I194" s="58">
        <f t="shared" si="40"/>
        <v>0</v>
      </c>
    </row>
    <row r="195" spans="1:1024" s="53" customFormat="1" ht="25.5" outlineLevel="1">
      <c r="A195" s="119" t="s">
        <v>410</v>
      </c>
      <c r="B195" s="119" t="s">
        <v>124</v>
      </c>
      <c r="C195" s="119" t="s">
        <v>14</v>
      </c>
      <c r="D195" s="59" t="s">
        <v>208</v>
      </c>
      <c r="E195" s="64" t="s">
        <v>116</v>
      </c>
      <c r="F195" s="186">
        <v>20</v>
      </c>
      <c r="G195" s="122"/>
      <c r="H195" s="57">
        <f t="shared" si="37"/>
        <v>0</v>
      </c>
      <c r="I195" s="58">
        <f t="shared" si="40"/>
        <v>0</v>
      </c>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M195" s="52"/>
      <c r="GN195" s="52"/>
      <c r="GO195" s="52"/>
      <c r="GP195" s="52"/>
      <c r="GQ195" s="52"/>
      <c r="GR195" s="52"/>
      <c r="GS195" s="52"/>
      <c r="GT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I195" s="52"/>
      <c r="QJ195" s="52"/>
      <c r="QK195" s="52"/>
      <c r="QL195" s="52"/>
      <c r="QM195" s="52"/>
      <c r="QN195" s="52"/>
      <c r="QO195" s="52"/>
      <c r="QP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E195" s="52"/>
      <c r="AAF195" s="52"/>
      <c r="AAG195" s="52"/>
      <c r="AAH195" s="52"/>
      <c r="AAI195" s="52"/>
      <c r="AAJ195" s="52"/>
      <c r="AAK195" s="52"/>
      <c r="AAL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A195" s="52"/>
      <c r="AKB195" s="52"/>
      <c r="AKC195" s="52"/>
      <c r="AKD195" s="52"/>
      <c r="AKE195" s="52"/>
      <c r="AKF195" s="52"/>
      <c r="AKG195" s="52"/>
      <c r="AKH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row>
    <row r="196" spans="1:1024" s="9" customFormat="1" ht="12.75" outlineLevel="1">
      <c r="A196" s="307" t="s">
        <v>360</v>
      </c>
      <c r="B196" s="308"/>
      <c r="C196" s="308"/>
      <c r="D196" s="308"/>
      <c r="E196" s="308"/>
      <c r="F196" s="308"/>
      <c r="G196" s="309"/>
      <c r="H196" s="204"/>
      <c r="I196" s="16">
        <f>SUM(I181:I195)</f>
        <v>0</v>
      </c>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row>
    <row r="197" spans="1:1024">
      <c r="A197" s="10">
        <v>17</v>
      </c>
      <c r="B197" s="10"/>
      <c r="C197" s="10"/>
      <c r="D197" s="128" t="s">
        <v>127</v>
      </c>
      <c r="E197" s="11"/>
      <c r="F197" s="13"/>
      <c r="G197" s="92"/>
      <c r="H197" s="202"/>
      <c r="I197" s="14">
        <f>I199</f>
        <v>0</v>
      </c>
    </row>
    <row r="198" spans="1:1024" s="52" customFormat="1" ht="12.75" outlineLevel="1">
      <c r="A198" s="184" t="s">
        <v>110</v>
      </c>
      <c r="B198" s="182" t="s">
        <v>290</v>
      </c>
      <c r="C198" s="60" t="s">
        <v>14</v>
      </c>
      <c r="D198" s="123" t="s">
        <v>291</v>
      </c>
      <c r="E198" s="60" t="s">
        <v>17</v>
      </c>
      <c r="F198" s="56">
        <v>1048.3</v>
      </c>
      <c r="G198" s="56"/>
      <c r="H198" s="57">
        <f t="shared" ref="H198" si="41">(G198*0.2223)+G198</f>
        <v>0</v>
      </c>
      <c r="I198" s="58">
        <f>ROUND(H198*F198,2)</f>
        <v>0</v>
      </c>
    </row>
    <row r="199" spans="1:1024" outlineLevel="1">
      <c r="A199" s="317" t="s">
        <v>411</v>
      </c>
      <c r="B199" s="318"/>
      <c r="C199" s="318"/>
      <c r="D199" s="318"/>
      <c r="E199" s="318"/>
      <c r="F199" s="318"/>
      <c r="G199" s="319"/>
      <c r="H199" s="211"/>
      <c r="I199" s="97">
        <f>SUM(I198)</f>
        <v>0</v>
      </c>
    </row>
    <row r="200" spans="1:1024">
      <c r="A200" s="310"/>
      <c r="B200" s="310"/>
      <c r="C200" s="310"/>
      <c r="D200" s="310"/>
      <c r="E200" s="310"/>
      <c r="F200" s="310"/>
      <c r="G200" s="310"/>
      <c r="H200" s="310"/>
      <c r="I200" s="310"/>
    </row>
    <row r="201" spans="1:1024" ht="15" customHeight="1">
      <c r="A201" s="320" t="s">
        <v>128</v>
      </c>
      <c r="B201" s="321"/>
      <c r="C201" s="321"/>
      <c r="D201" s="321"/>
      <c r="E201" s="321"/>
      <c r="F201" s="321"/>
      <c r="G201" s="322"/>
      <c r="H201" s="212"/>
      <c r="I201" s="14">
        <f>I199+I196+I178+I171+I154+I146+I136+I127+I114+I97+I87+I73+I54+I48+I36+I26+I18</f>
        <v>0</v>
      </c>
    </row>
    <row r="202" spans="1:1024">
      <c r="A202" s="306"/>
      <c r="B202" s="306"/>
      <c r="C202" s="306"/>
      <c r="D202" s="306"/>
      <c r="E202" s="306"/>
      <c r="F202" s="306"/>
      <c r="G202" s="306"/>
      <c r="H202" s="306"/>
      <c r="I202" s="306"/>
    </row>
    <row r="203" spans="1:1024" ht="15" customHeight="1">
      <c r="A203" s="297"/>
      <c r="B203" s="298"/>
      <c r="C203" s="298"/>
      <c r="D203" s="298"/>
      <c r="E203" s="298"/>
      <c r="F203" s="298"/>
      <c r="G203" s="298"/>
      <c r="H203" s="298"/>
      <c r="I203" s="299"/>
    </row>
    <row r="204" spans="1:1024" ht="15" customHeight="1">
      <c r="A204" s="300"/>
      <c r="B204" s="301"/>
      <c r="C204" s="301"/>
      <c r="D204" s="301"/>
      <c r="E204" s="301"/>
      <c r="F204" s="301"/>
      <c r="G204" s="301"/>
      <c r="H204" s="301"/>
      <c r="I204" s="302"/>
    </row>
    <row r="205" spans="1:1024" ht="14.25" customHeight="1">
      <c r="A205" s="300"/>
      <c r="B205" s="301"/>
      <c r="C205" s="301"/>
      <c r="D205" s="301"/>
      <c r="E205" s="301"/>
      <c r="F205" s="301"/>
      <c r="G205" s="301"/>
      <c r="H205" s="301"/>
      <c r="I205" s="302"/>
    </row>
    <row r="206" spans="1:1024" ht="14.25" customHeight="1">
      <c r="A206" s="300"/>
      <c r="B206" s="301"/>
      <c r="C206" s="301"/>
      <c r="D206" s="301"/>
      <c r="E206" s="301"/>
      <c r="F206" s="301"/>
      <c r="G206" s="301"/>
      <c r="H206" s="301"/>
      <c r="I206" s="302"/>
    </row>
    <row r="207" spans="1:1024" ht="14.25" customHeight="1">
      <c r="A207" s="300"/>
      <c r="B207" s="301"/>
      <c r="C207" s="301"/>
      <c r="D207" s="301"/>
      <c r="E207" s="301"/>
      <c r="F207" s="301"/>
      <c r="G207" s="301"/>
      <c r="H207" s="301"/>
      <c r="I207" s="302"/>
    </row>
    <row r="208" spans="1:1024" ht="14.25" customHeight="1">
      <c r="A208" s="300"/>
      <c r="B208" s="301"/>
      <c r="C208" s="301"/>
      <c r="D208" s="301"/>
      <c r="E208" s="301"/>
      <c r="F208" s="301"/>
      <c r="G208" s="301"/>
      <c r="H208" s="301"/>
      <c r="I208" s="302"/>
    </row>
    <row r="209" spans="1:9" ht="14.25" customHeight="1">
      <c r="A209" s="300"/>
      <c r="B209" s="301"/>
      <c r="C209" s="301"/>
      <c r="D209" s="301"/>
      <c r="E209" s="301"/>
      <c r="F209" s="301"/>
      <c r="G209" s="301"/>
      <c r="H209" s="301"/>
      <c r="I209" s="302"/>
    </row>
    <row r="210" spans="1:9" ht="14.25" customHeight="1">
      <c r="A210" s="303"/>
      <c r="B210" s="304"/>
      <c r="C210" s="304"/>
      <c r="D210" s="304"/>
      <c r="E210" s="304"/>
      <c r="F210" s="304"/>
      <c r="G210" s="304"/>
      <c r="H210" s="304"/>
      <c r="I210" s="305"/>
    </row>
  </sheetData>
  <mergeCells count="27">
    <mergeCell ref="A54:G54"/>
    <mergeCell ref="A73:G73"/>
    <mergeCell ref="A18:G18"/>
    <mergeCell ref="A26:G26"/>
    <mergeCell ref="A13:I13"/>
    <mergeCell ref="A36:G36"/>
    <mergeCell ref="A48:G48"/>
    <mergeCell ref="A1:I5"/>
    <mergeCell ref="A8:D8"/>
    <mergeCell ref="A9:G9"/>
    <mergeCell ref="A7:I7"/>
    <mergeCell ref="A10:G10"/>
    <mergeCell ref="A203:I210"/>
    <mergeCell ref="A202:I202"/>
    <mergeCell ref="A87:G87"/>
    <mergeCell ref="A196:G196"/>
    <mergeCell ref="A200:I200"/>
    <mergeCell ref="A97:G97"/>
    <mergeCell ref="A114:G114"/>
    <mergeCell ref="A199:G199"/>
    <mergeCell ref="A201:G201"/>
    <mergeCell ref="A171:G171"/>
    <mergeCell ref="A178:G178"/>
    <mergeCell ref="A136:G136"/>
    <mergeCell ref="A146:G146"/>
    <mergeCell ref="A154:G154"/>
    <mergeCell ref="A127:G127"/>
  </mergeCells>
  <phoneticPr fontId="12" type="noConversion"/>
  <conditionalFormatting sqref="F197:H197 H199 H196 H178 H171 H154 H146 H136 H127 H97 H87 F56 H54 H48 H36 H18 F12:H12 H73">
    <cfRule type="cellIs" dxfId="4" priority="3" operator="equal">
      <formula>0</formula>
    </cfRule>
  </conditionalFormatting>
  <conditionalFormatting sqref="G15:G17">
    <cfRule type="containsText" dxfId="3" priority="4" operator="containsText" text="#N/D"/>
    <cfRule type="containsErrors" dxfId="2" priority="5">
      <formula>0</formula>
    </cfRule>
  </conditionalFormatting>
  <conditionalFormatting sqref="G15:G17">
    <cfRule type="containsText" dxfId="1" priority="6" operator="containsText" text="#N/D"/>
  </conditionalFormatting>
  <conditionalFormatting sqref="H26">
    <cfRule type="cellIs" dxfId="0" priority="1" operator="equal">
      <formula>0</formula>
    </cfRule>
  </conditionalFormatting>
  <printOptions horizontalCentered="1"/>
  <pageMargins left="0.23622047244094491" right="0.23622047244094491" top="0.31496062992125984" bottom="0.31496062992125984" header="0.31496062992125984" footer="7.874015748031496E-2"/>
  <pageSetup paperSize="9" firstPageNumber="0" fitToWidth="0" fitToHeight="0" orientation="landscape"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6"/>
  <sheetViews>
    <sheetView zoomScale="85" zoomScaleNormal="85" workbookViewId="0">
      <selection activeCell="H22" sqref="H22"/>
    </sheetView>
  </sheetViews>
  <sheetFormatPr defaultRowHeight="14.25"/>
  <cols>
    <col min="1" max="1" width="4.875" bestFit="1" customWidth="1"/>
    <col min="2" max="2" width="49.125" customWidth="1"/>
    <col min="3" max="4" width="11.375" customWidth="1"/>
    <col min="5" max="8" width="13.375" customWidth="1"/>
    <col min="9" max="9" width="15.75" customWidth="1"/>
    <col min="10" max="1021" width="8.625" customWidth="1"/>
  </cols>
  <sheetData>
    <row r="1" spans="1:1024">
      <c r="A1" s="326"/>
      <c r="B1" s="327"/>
      <c r="C1" s="327"/>
      <c r="D1" s="327"/>
      <c r="E1" s="327"/>
      <c r="F1" s="327"/>
      <c r="G1" s="327"/>
      <c r="H1" s="328"/>
      <c r="I1" s="281"/>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c r="A2" s="329"/>
      <c r="B2" s="330"/>
      <c r="C2" s="330"/>
      <c r="D2" s="330"/>
      <c r="E2" s="330"/>
      <c r="F2" s="330"/>
      <c r="G2" s="330"/>
      <c r="H2" s="331"/>
      <c r="I2" s="28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c r="A3" s="329"/>
      <c r="B3" s="330"/>
      <c r="C3" s="330"/>
      <c r="D3" s="330"/>
      <c r="E3" s="330"/>
      <c r="F3" s="330"/>
      <c r="G3" s="330"/>
      <c r="H3" s="331"/>
      <c r="I3" s="28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row>
    <row r="4" spans="1:1024">
      <c r="A4" s="329"/>
      <c r="B4" s="330"/>
      <c r="C4" s="330"/>
      <c r="D4" s="330"/>
      <c r="E4" s="330"/>
      <c r="F4" s="330"/>
      <c r="G4" s="330"/>
      <c r="H4" s="331"/>
      <c r="I4" s="28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c r="A5" s="332"/>
      <c r="B5" s="333"/>
      <c r="C5" s="333"/>
      <c r="D5" s="333"/>
      <c r="E5" s="333"/>
      <c r="F5" s="333"/>
      <c r="G5" s="333"/>
      <c r="H5" s="334"/>
      <c r="I5" s="28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6" spans="1:1024">
      <c r="A6" s="326"/>
      <c r="B6" s="327"/>
      <c r="C6" s="327"/>
      <c r="D6" s="327"/>
      <c r="E6" s="327"/>
      <c r="F6" s="327"/>
      <c r="G6" s="327"/>
      <c r="H6" s="327"/>
      <c r="I6" s="5"/>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row>
    <row r="7" spans="1:1024" ht="14.25" customHeight="1">
      <c r="A7" s="340" t="s">
        <v>714</v>
      </c>
      <c r="B7" s="341"/>
      <c r="C7" s="341"/>
      <c r="D7" s="341"/>
      <c r="E7" s="341"/>
      <c r="F7" s="341"/>
      <c r="G7" s="341"/>
      <c r="H7" s="341"/>
      <c r="I7" s="286"/>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s="87" customFormat="1" ht="15">
      <c r="A8" s="335" t="s">
        <v>712</v>
      </c>
      <c r="B8" s="336"/>
      <c r="C8" s="336"/>
      <c r="D8" s="337"/>
      <c r="E8" s="274" t="s">
        <v>710</v>
      </c>
      <c r="F8" s="275">
        <v>1</v>
      </c>
      <c r="G8" s="277"/>
      <c r="H8" s="283">
        <f>H49</f>
        <v>0</v>
      </c>
      <c r="I8" s="287"/>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90"/>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90"/>
      <c r="TQ8" s="90"/>
      <c r="TR8" s="90"/>
      <c r="TS8" s="90"/>
      <c r="TT8" s="90"/>
      <c r="TU8" s="90"/>
      <c r="TV8" s="90"/>
      <c r="TW8" s="90"/>
      <c r="TX8" s="90"/>
      <c r="TY8" s="90"/>
      <c r="TZ8" s="90"/>
      <c r="UA8" s="90"/>
      <c r="UB8" s="90"/>
      <c r="UC8" s="90"/>
      <c r="UD8" s="90"/>
      <c r="UE8" s="90"/>
      <c r="UF8" s="90"/>
      <c r="UG8" s="90"/>
      <c r="UH8" s="90"/>
      <c r="UI8" s="90"/>
      <c r="UJ8" s="90"/>
      <c r="UK8" s="90"/>
      <c r="UL8" s="90"/>
      <c r="UM8" s="90"/>
      <c r="UN8" s="90"/>
      <c r="UO8" s="90"/>
      <c r="UP8" s="90"/>
      <c r="UQ8" s="90"/>
      <c r="UR8" s="90"/>
      <c r="US8" s="90"/>
      <c r="UT8" s="90"/>
      <c r="UU8" s="90"/>
      <c r="UV8" s="90"/>
      <c r="UW8" s="90"/>
      <c r="UX8" s="90"/>
      <c r="UY8" s="90"/>
      <c r="UZ8" s="90"/>
      <c r="VA8" s="90"/>
      <c r="VB8" s="90"/>
      <c r="VC8" s="90"/>
      <c r="VD8" s="90"/>
      <c r="VE8" s="90"/>
      <c r="VF8" s="90"/>
      <c r="VG8" s="90"/>
      <c r="VH8" s="90"/>
      <c r="VI8" s="90"/>
      <c r="VJ8" s="90"/>
      <c r="VK8" s="90"/>
      <c r="VL8" s="90"/>
      <c r="VM8" s="90"/>
      <c r="VN8" s="90"/>
      <c r="VO8" s="90"/>
      <c r="VP8" s="90"/>
      <c r="VQ8" s="90"/>
      <c r="VR8" s="90"/>
      <c r="VS8" s="90"/>
      <c r="VT8" s="90"/>
      <c r="VU8" s="90"/>
      <c r="VV8" s="90"/>
      <c r="VW8" s="90"/>
      <c r="VX8" s="90"/>
      <c r="VY8" s="90"/>
      <c r="VZ8" s="90"/>
      <c r="WA8" s="90"/>
      <c r="WB8" s="90"/>
      <c r="WC8" s="90"/>
      <c r="WD8" s="90"/>
      <c r="WE8" s="90"/>
      <c r="WF8" s="90"/>
      <c r="WG8" s="90"/>
      <c r="WH8" s="90"/>
      <c r="WI8" s="90"/>
      <c r="WJ8" s="90"/>
      <c r="WK8" s="90"/>
      <c r="WL8" s="90"/>
      <c r="WM8" s="90"/>
      <c r="WN8" s="90"/>
      <c r="WO8" s="90"/>
      <c r="WP8" s="90"/>
      <c r="WQ8" s="90"/>
      <c r="WR8" s="90"/>
      <c r="WS8" s="90"/>
      <c r="WT8" s="90"/>
      <c r="WU8" s="90"/>
      <c r="WV8" s="90"/>
      <c r="WW8" s="90"/>
      <c r="WX8" s="90"/>
      <c r="WY8" s="90"/>
      <c r="WZ8" s="90"/>
      <c r="XA8" s="90"/>
      <c r="XB8" s="90"/>
      <c r="XC8" s="90"/>
      <c r="XD8" s="90"/>
      <c r="XE8" s="90"/>
      <c r="XF8" s="90"/>
      <c r="XG8" s="90"/>
      <c r="XH8" s="90"/>
      <c r="XI8" s="90"/>
      <c r="XJ8" s="90"/>
      <c r="XK8" s="90"/>
      <c r="XL8" s="90"/>
      <c r="XM8" s="90"/>
      <c r="XN8" s="90"/>
      <c r="XO8" s="90"/>
      <c r="XP8" s="90"/>
      <c r="XQ8" s="90"/>
      <c r="XR8" s="90"/>
      <c r="XS8" s="90"/>
      <c r="XT8" s="90"/>
      <c r="XU8" s="90"/>
      <c r="XV8" s="90"/>
      <c r="XW8" s="90"/>
      <c r="XX8" s="90"/>
      <c r="XY8" s="90"/>
      <c r="XZ8" s="90"/>
      <c r="YA8" s="90"/>
      <c r="YB8" s="90"/>
      <c r="YC8" s="90"/>
      <c r="YD8" s="90"/>
      <c r="YE8" s="90"/>
      <c r="YF8" s="90"/>
      <c r="YG8" s="90"/>
      <c r="YH8" s="90"/>
      <c r="YI8" s="90"/>
      <c r="YJ8" s="90"/>
      <c r="YK8" s="90"/>
      <c r="YL8" s="90"/>
      <c r="YM8" s="90"/>
      <c r="YN8" s="90"/>
      <c r="YO8" s="90"/>
      <c r="YP8" s="90"/>
      <c r="YQ8" s="90"/>
      <c r="YR8" s="90"/>
      <c r="YS8" s="90"/>
      <c r="YT8" s="90"/>
      <c r="YU8" s="90"/>
      <c r="YV8" s="90"/>
      <c r="YW8" s="90"/>
      <c r="YX8" s="90"/>
      <c r="YY8" s="90"/>
      <c r="YZ8" s="90"/>
      <c r="ZA8" s="90"/>
      <c r="ZB8" s="90"/>
      <c r="ZC8" s="90"/>
      <c r="ZD8" s="90"/>
      <c r="ZE8" s="90"/>
      <c r="ZF8" s="90"/>
      <c r="ZG8" s="90"/>
      <c r="ZH8" s="90"/>
      <c r="ZI8" s="90"/>
      <c r="ZJ8" s="90"/>
      <c r="ZK8" s="90"/>
      <c r="ZL8" s="90"/>
      <c r="ZM8" s="90"/>
      <c r="ZN8" s="90"/>
      <c r="ZO8" s="90"/>
      <c r="ZP8" s="90"/>
      <c r="ZQ8" s="90"/>
      <c r="ZR8" s="90"/>
      <c r="ZS8" s="90"/>
      <c r="ZT8" s="90"/>
      <c r="ZU8" s="90"/>
      <c r="ZV8" s="90"/>
      <c r="ZW8" s="90"/>
      <c r="ZX8" s="90"/>
      <c r="ZY8" s="90"/>
      <c r="ZZ8" s="90"/>
      <c r="AAA8" s="90"/>
      <c r="AAB8" s="90"/>
      <c r="AAC8" s="90"/>
      <c r="AAD8" s="90"/>
      <c r="AAE8" s="90"/>
      <c r="AAF8" s="90"/>
      <c r="AAG8" s="90"/>
      <c r="AAH8" s="90"/>
      <c r="AAI8" s="90"/>
      <c r="AAJ8" s="90"/>
      <c r="AAK8" s="90"/>
      <c r="AAL8" s="90"/>
      <c r="AAM8" s="90"/>
      <c r="AAN8" s="90"/>
      <c r="AAO8" s="90"/>
      <c r="AAP8" s="90"/>
      <c r="AAQ8" s="90"/>
      <c r="AAR8" s="90"/>
      <c r="AAS8" s="90"/>
      <c r="AAT8" s="90"/>
      <c r="AAU8" s="90"/>
      <c r="AAV8" s="90"/>
      <c r="AAW8" s="90"/>
      <c r="AAX8" s="90"/>
      <c r="AAY8" s="90"/>
      <c r="AAZ8" s="90"/>
      <c r="ABA8" s="90"/>
      <c r="ABB8" s="90"/>
      <c r="ABC8" s="90"/>
      <c r="ABD8" s="90"/>
      <c r="ABE8" s="90"/>
      <c r="ABF8" s="90"/>
      <c r="ABG8" s="90"/>
      <c r="ABH8" s="90"/>
      <c r="ABI8" s="90"/>
      <c r="ABJ8" s="90"/>
      <c r="ABK8" s="90"/>
      <c r="ABL8" s="90"/>
      <c r="ABM8" s="90"/>
      <c r="ABN8" s="90"/>
      <c r="ABO8" s="90"/>
      <c r="ABP8" s="90"/>
      <c r="ABQ8" s="90"/>
      <c r="ABR8" s="90"/>
      <c r="ABS8" s="90"/>
      <c r="ABT8" s="90"/>
      <c r="ABU8" s="90"/>
      <c r="ABV8" s="90"/>
      <c r="ABW8" s="90"/>
      <c r="ABX8" s="90"/>
      <c r="ABY8" s="90"/>
      <c r="ABZ8" s="90"/>
      <c r="ACA8" s="90"/>
      <c r="ACB8" s="90"/>
      <c r="ACC8" s="90"/>
      <c r="ACD8" s="90"/>
      <c r="ACE8" s="90"/>
      <c r="ACF8" s="90"/>
      <c r="ACG8" s="90"/>
      <c r="ACH8" s="90"/>
      <c r="ACI8" s="90"/>
      <c r="ACJ8" s="90"/>
      <c r="ACK8" s="90"/>
      <c r="ACL8" s="90"/>
      <c r="ACM8" s="90"/>
      <c r="ACN8" s="90"/>
      <c r="ACO8" s="90"/>
      <c r="ACP8" s="90"/>
      <c r="ACQ8" s="90"/>
      <c r="ACR8" s="90"/>
      <c r="ACS8" s="90"/>
      <c r="ACT8" s="90"/>
      <c r="ACU8" s="90"/>
      <c r="ACV8" s="90"/>
      <c r="ACW8" s="90"/>
      <c r="ACX8" s="90"/>
      <c r="ACY8" s="90"/>
      <c r="ACZ8" s="90"/>
      <c r="ADA8" s="90"/>
      <c r="ADB8" s="90"/>
      <c r="ADC8" s="90"/>
      <c r="ADD8" s="90"/>
      <c r="ADE8" s="90"/>
      <c r="ADF8" s="90"/>
      <c r="ADG8" s="90"/>
      <c r="ADH8" s="90"/>
      <c r="ADI8" s="90"/>
      <c r="ADJ8" s="90"/>
      <c r="ADK8" s="90"/>
      <c r="ADL8" s="90"/>
      <c r="ADM8" s="90"/>
      <c r="ADN8" s="90"/>
      <c r="ADO8" s="90"/>
      <c r="ADP8" s="90"/>
      <c r="ADQ8" s="90"/>
      <c r="ADR8" s="90"/>
      <c r="ADS8" s="90"/>
      <c r="ADT8" s="90"/>
      <c r="ADU8" s="90"/>
      <c r="ADV8" s="90"/>
      <c r="ADW8" s="90"/>
      <c r="ADX8" s="90"/>
      <c r="ADY8" s="90"/>
      <c r="ADZ8" s="90"/>
      <c r="AEA8" s="90"/>
      <c r="AEB8" s="90"/>
      <c r="AEC8" s="90"/>
      <c r="AED8" s="90"/>
      <c r="AEE8" s="90"/>
      <c r="AEF8" s="90"/>
      <c r="AEG8" s="90"/>
      <c r="AEH8" s="90"/>
      <c r="AEI8" s="90"/>
      <c r="AEJ8" s="90"/>
      <c r="AEK8" s="90"/>
      <c r="AEL8" s="90"/>
      <c r="AEM8" s="90"/>
      <c r="AEN8" s="90"/>
      <c r="AEO8" s="90"/>
      <c r="AEP8" s="90"/>
      <c r="AEQ8" s="90"/>
      <c r="AER8" s="90"/>
      <c r="AES8" s="90"/>
      <c r="AET8" s="90"/>
      <c r="AEU8" s="90"/>
      <c r="AEV8" s="90"/>
      <c r="AEW8" s="90"/>
      <c r="AEX8" s="90"/>
      <c r="AEY8" s="90"/>
      <c r="AEZ8" s="90"/>
      <c r="AFA8" s="90"/>
      <c r="AFB8" s="90"/>
      <c r="AFC8" s="90"/>
      <c r="AFD8" s="90"/>
      <c r="AFE8" s="90"/>
      <c r="AFF8" s="90"/>
      <c r="AFG8" s="90"/>
      <c r="AFH8" s="90"/>
      <c r="AFI8" s="90"/>
      <c r="AFJ8" s="90"/>
      <c r="AFK8" s="90"/>
      <c r="AFL8" s="90"/>
      <c r="AFM8" s="90"/>
      <c r="AFN8" s="90"/>
      <c r="AFO8" s="90"/>
      <c r="AFP8" s="90"/>
      <c r="AFQ8" s="90"/>
      <c r="AFR8" s="90"/>
      <c r="AFS8" s="90"/>
      <c r="AFT8" s="90"/>
      <c r="AFU8" s="90"/>
      <c r="AFV8" s="90"/>
      <c r="AFW8" s="90"/>
      <c r="AFX8" s="90"/>
      <c r="AFY8" s="90"/>
      <c r="AFZ8" s="90"/>
      <c r="AGA8" s="90"/>
      <c r="AGB8" s="90"/>
      <c r="AGC8" s="90"/>
      <c r="AGD8" s="90"/>
      <c r="AGE8" s="90"/>
      <c r="AGF8" s="90"/>
      <c r="AGG8" s="90"/>
      <c r="AGH8" s="90"/>
      <c r="AGI8" s="90"/>
      <c r="AGJ8" s="90"/>
      <c r="AGK8" s="90"/>
      <c r="AGL8" s="90"/>
      <c r="AGM8" s="90"/>
      <c r="AGN8" s="90"/>
      <c r="AGO8" s="90"/>
      <c r="AGP8" s="90"/>
      <c r="AGQ8" s="90"/>
      <c r="AGR8" s="90"/>
      <c r="AGS8" s="90"/>
      <c r="AGT8" s="90"/>
      <c r="AGU8" s="90"/>
      <c r="AGV8" s="90"/>
      <c r="AGW8" s="90"/>
      <c r="AGX8" s="90"/>
      <c r="AGY8" s="90"/>
      <c r="AGZ8" s="90"/>
      <c r="AHA8" s="90"/>
      <c r="AHB8" s="90"/>
      <c r="AHC8" s="90"/>
      <c r="AHD8" s="90"/>
      <c r="AHE8" s="90"/>
      <c r="AHF8" s="90"/>
      <c r="AHG8" s="90"/>
      <c r="AHH8" s="90"/>
      <c r="AHI8" s="90"/>
      <c r="AHJ8" s="90"/>
      <c r="AHK8" s="90"/>
      <c r="AHL8" s="90"/>
      <c r="AHM8" s="90"/>
      <c r="AHN8" s="90"/>
      <c r="AHO8" s="90"/>
      <c r="AHP8" s="90"/>
      <c r="AHQ8" s="90"/>
      <c r="AHR8" s="90"/>
      <c r="AHS8" s="90"/>
      <c r="AHT8" s="90"/>
      <c r="AHU8" s="90"/>
      <c r="AHV8" s="90"/>
      <c r="AHW8" s="90"/>
      <c r="AHX8" s="90"/>
      <c r="AHY8" s="90"/>
      <c r="AHZ8" s="90"/>
      <c r="AIA8" s="90"/>
      <c r="AIB8" s="90"/>
      <c r="AIC8" s="90"/>
      <c r="AID8" s="90"/>
      <c r="AIE8" s="90"/>
      <c r="AIF8" s="90"/>
      <c r="AIG8" s="90"/>
      <c r="AIH8" s="90"/>
      <c r="AII8" s="90"/>
      <c r="AIJ8" s="90"/>
      <c r="AIK8" s="90"/>
      <c r="AIL8" s="90"/>
      <c r="AIM8" s="90"/>
      <c r="AIN8" s="90"/>
      <c r="AIO8" s="90"/>
      <c r="AIP8" s="90"/>
      <c r="AIQ8" s="90"/>
      <c r="AIR8" s="90"/>
      <c r="AIS8" s="90"/>
      <c r="AIT8" s="90"/>
      <c r="AIU8" s="90"/>
      <c r="AIV8" s="90"/>
      <c r="AIW8" s="90"/>
      <c r="AIX8" s="90"/>
      <c r="AIY8" s="90"/>
      <c r="AIZ8" s="90"/>
      <c r="AJA8" s="90"/>
      <c r="AJB8" s="90"/>
      <c r="AJC8" s="90"/>
      <c r="AJD8" s="90"/>
      <c r="AJE8" s="90"/>
      <c r="AJF8" s="90"/>
      <c r="AJG8" s="90"/>
      <c r="AJH8" s="90"/>
      <c r="AJI8" s="90"/>
      <c r="AJJ8" s="90"/>
      <c r="AJK8" s="90"/>
      <c r="AJL8" s="90"/>
      <c r="AJM8" s="90"/>
      <c r="AJN8" s="90"/>
      <c r="AJO8" s="90"/>
      <c r="AJP8" s="90"/>
      <c r="AJQ8" s="90"/>
      <c r="AJR8" s="90"/>
      <c r="AJS8" s="90"/>
      <c r="AJT8" s="90"/>
      <c r="AJU8" s="90"/>
      <c r="AJV8" s="90"/>
      <c r="AJW8" s="90"/>
      <c r="AJX8" s="90"/>
      <c r="AJY8" s="90"/>
      <c r="AJZ8" s="90"/>
      <c r="AKA8" s="90"/>
      <c r="AKB8" s="90"/>
      <c r="AKC8" s="90"/>
      <c r="AKD8" s="90"/>
      <c r="AKE8" s="90"/>
      <c r="AKF8" s="90"/>
      <c r="AKG8" s="90"/>
      <c r="AKH8" s="90"/>
      <c r="AKI8" s="90"/>
      <c r="AKJ8" s="90"/>
      <c r="AKK8" s="90"/>
      <c r="AKL8" s="90"/>
      <c r="AKM8" s="90"/>
      <c r="AKN8" s="90"/>
      <c r="AKO8" s="90"/>
      <c r="AKP8" s="90"/>
      <c r="AKQ8" s="90"/>
      <c r="AKR8" s="90"/>
      <c r="AKS8" s="90"/>
      <c r="AKT8" s="90"/>
      <c r="AKU8" s="90"/>
      <c r="AKV8" s="90"/>
      <c r="AKW8" s="90"/>
      <c r="AKX8" s="90"/>
      <c r="AKY8" s="90"/>
      <c r="AKZ8" s="90"/>
      <c r="ALA8" s="90"/>
      <c r="ALB8" s="90"/>
      <c r="ALC8" s="90"/>
      <c r="ALD8" s="90"/>
      <c r="ALE8" s="90"/>
      <c r="ALF8" s="90"/>
      <c r="ALG8" s="90"/>
      <c r="ALH8" s="90"/>
      <c r="ALI8" s="90"/>
      <c r="ALJ8" s="90"/>
      <c r="ALK8" s="90"/>
      <c r="ALL8" s="90"/>
      <c r="ALM8" s="90"/>
      <c r="ALN8" s="90"/>
      <c r="ALO8" s="90"/>
      <c r="ALP8" s="90"/>
      <c r="ALQ8" s="90"/>
      <c r="ALR8" s="90"/>
      <c r="ALS8" s="90"/>
      <c r="ALT8" s="90"/>
      <c r="ALU8" s="90"/>
      <c r="ALV8" s="90"/>
      <c r="ALW8" s="90"/>
      <c r="ALX8" s="90"/>
      <c r="ALY8" s="90"/>
      <c r="ALZ8" s="90"/>
      <c r="AMA8" s="90"/>
      <c r="AMB8" s="90"/>
      <c r="AMC8" s="90"/>
      <c r="AMD8" s="90"/>
      <c r="AME8" s="90"/>
      <c r="AMF8" s="90"/>
      <c r="AMG8" s="90"/>
      <c r="AMH8" s="90"/>
      <c r="AMI8" s="90"/>
      <c r="AMJ8" s="90"/>
    </row>
    <row r="9" spans="1:1024" s="87" customFormat="1" ht="20.100000000000001" customHeight="1">
      <c r="A9" s="271" t="s">
        <v>713</v>
      </c>
      <c r="B9" s="272"/>
      <c r="C9" s="272"/>
      <c r="D9" s="272"/>
      <c r="E9" s="272"/>
      <c r="F9" s="272"/>
      <c r="G9" s="279" t="s">
        <v>711</v>
      </c>
      <c r="H9" s="284">
        <v>44027</v>
      </c>
      <c r="I9" s="288"/>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c r="IW9" s="90"/>
      <c r="IX9" s="90"/>
      <c r="IY9" s="90"/>
      <c r="IZ9" s="90"/>
      <c r="JA9" s="90"/>
      <c r="JB9" s="90"/>
      <c r="JC9" s="90"/>
      <c r="JD9" s="90"/>
      <c r="JE9" s="90"/>
      <c r="JF9" s="90"/>
      <c r="JG9" s="90"/>
      <c r="JH9" s="90"/>
      <c r="JI9" s="90"/>
      <c r="JJ9" s="90"/>
      <c r="JK9" s="90"/>
      <c r="JL9" s="90"/>
      <c r="JM9" s="90"/>
      <c r="JN9" s="90"/>
      <c r="JO9" s="90"/>
      <c r="JP9" s="90"/>
      <c r="JQ9" s="90"/>
      <c r="JR9" s="90"/>
      <c r="JS9" s="90"/>
      <c r="JT9" s="90"/>
      <c r="JU9" s="90"/>
      <c r="JV9" s="90"/>
      <c r="JW9" s="90"/>
      <c r="JX9" s="90"/>
      <c r="JY9" s="90"/>
      <c r="JZ9" s="90"/>
      <c r="KA9" s="90"/>
      <c r="KB9" s="90"/>
      <c r="KC9" s="90"/>
      <c r="KD9" s="90"/>
      <c r="KE9" s="90"/>
      <c r="KF9" s="90"/>
      <c r="KG9" s="90"/>
      <c r="KH9" s="90"/>
      <c r="KI9" s="90"/>
      <c r="KJ9" s="90"/>
      <c r="KK9" s="90"/>
      <c r="KL9" s="90"/>
      <c r="KM9" s="90"/>
      <c r="KN9" s="90"/>
      <c r="KO9" s="90"/>
      <c r="KP9" s="90"/>
      <c r="KQ9" s="90"/>
      <c r="KR9" s="90"/>
      <c r="KS9" s="90"/>
      <c r="KT9" s="90"/>
      <c r="KU9" s="90"/>
      <c r="KV9" s="90"/>
      <c r="KW9" s="90"/>
      <c r="KX9" s="90"/>
      <c r="KY9" s="90"/>
      <c r="KZ9" s="90"/>
      <c r="LA9" s="90"/>
      <c r="LB9" s="90"/>
      <c r="LC9" s="90"/>
      <c r="LD9" s="90"/>
      <c r="LE9" s="90"/>
      <c r="LF9" s="90"/>
      <c r="LG9" s="90"/>
      <c r="LH9" s="90"/>
      <c r="LI9" s="90"/>
      <c r="LJ9" s="90"/>
      <c r="LK9" s="90"/>
      <c r="LL9" s="90"/>
      <c r="LM9" s="90"/>
      <c r="LN9" s="90"/>
      <c r="LO9" s="90"/>
      <c r="LP9" s="90"/>
      <c r="LQ9" s="90"/>
      <c r="LR9" s="90"/>
      <c r="LS9" s="90"/>
      <c r="LT9" s="90"/>
      <c r="LU9" s="90"/>
      <c r="LV9" s="90"/>
      <c r="LW9" s="90"/>
      <c r="LX9" s="90"/>
      <c r="LY9" s="90"/>
      <c r="LZ9" s="90"/>
      <c r="MA9" s="90"/>
      <c r="MB9" s="90"/>
      <c r="MC9" s="90"/>
      <c r="MD9" s="90"/>
      <c r="ME9" s="90"/>
      <c r="MF9" s="90"/>
      <c r="MG9" s="90"/>
      <c r="MH9" s="90"/>
      <c r="MI9" s="90"/>
      <c r="MJ9" s="90"/>
      <c r="MK9" s="90"/>
      <c r="ML9" s="90"/>
      <c r="MM9" s="90"/>
      <c r="MN9" s="90"/>
      <c r="MO9" s="90"/>
      <c r="MP9" s="90"/>
      <c r="MQ9" s="90"/>
      <c r="MR9" s="90"/>
      <c r="MS9" s="90"/>
      <c r="MT9" s="90"/>
      <c r="MU9" s="90"/>
      <c r="MV9" s="90"/>
      <c r="MW9" s="90"/>
      <c r="MX9" s="90"/>
      <c r="MY9" s="90"/>
      <c r="MZ9" s="90"/>
      <c r="NA9" s="90"/>
      <c r="NB9" s="90"/>
      <c r="NC9" s="90"/>
      <c r="ND9" s="9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90"/>
      <c r="TQ9" s="90"/>
      <c r="TR9" s="90"/>
      <c r="TS9" s="90"/>
      <c r="TT9" s="90"/>
      <c r="TU9" s="90"/>
      <c r="TV9" s="90"/>
      <c r="TW9" s="90"/>
      <c r="TX9" s="90"/>
      <c r="TY9" s="90"/>
      <c r="TZ9" s="90"/>
      <c r="UA9" s="90"/>
      <c r="UB9" s="90"/>
      <c r="UC9" s="90"/>
      <c r="UD9" s="90"/>
      <c r="UE9" s="90"/>
      <c r="UF9" s="90"/>
      <c r="UG9" s="90"/>
      <c r="UH9" s="90"/>
      <c r="UI9" s="90"/>
      <c r="UJ9" s="90"/>
      <c r="UK9" s="90"/>
      <c r="UL9" s="90"/>
      <c r="UM9" s="90"/>
      <c r="UN9" s="90"/>
      <c r="UO9" s="90"/>
      <c r="UP9" s="90"/>
      <c r="UQ9" s="90"/>
      <c r="UR9" s="90"/>
      <c r="US9" s="90"/>
      <c r="UT9" s="90"/>
      <c r="UU9" s="90"/>
      <c r="UV9" s="90"/>
      <c r="UW9" s="90"/>
      <c r="UX9" s="90"/>
      <c r="UY9" s="90"/>
      <c r="UZ9" s="90"/>
      <c r="VA9" s="90"/>
      <c r="VB9" s="90"/>
      <c r="VC9" s="90"/>
      <c r="VD9" s="90"/>
      <c r="VE9" s="90"/>
      <c r="VF9" s="90"/>
      <c r="VG9" s="90"/>
      <c r="VH9" s="90"/>
      <c r="VI9" s="90"/>
      <c r="VJ9" s="90"/>
      <c r="VK9" s="90"/>
      <c r="VL9" s="90"/>
      <c r="VM9" s="90"/>
      <c r="VN9" s="90"/>
      <c r="VO9" s="90"/>
      <c r="VP9" s="90"/>
      <c r="VQ9" s="90"/>
      <c r="VR9" s="90"/>
      <c r="VS9" s="90"/>
      <c r="VT9" s="90"/>
      <c r="VU9" s="90"/>
      <c r="VV9" s="90"/>
      <c r="VW9" s="90"/>
      <c r="VX9" s="90"/>
      <c r="VY9" s="90"/>
      <c r="VZ9" s="90"/>
      <c r="WA9" s="90"/>
      <c r="WB9" s="90"/>
      <c r="WC9" s="90"/>
      <c r="WD9" s="90"/>
      <c r="WE9" s="90"/>
      <c r="WF9" s="90"/>
      <c r="WG9" s="90"/>
      <c r="WH9" s="90"/>
      <c r="WI9" s="90"/>
      <c r="WJ9" s="90"/>
      <c r="WK9" s="90"/>
      <c r="WL9" s="90"/>
      <c r="WM9" s="90"/>
      <c r="WN9" s="90"/>
      <c r="WO9" s="90"/>
      <c r="WP9" s="90"/>
      <c r="WQ9" s="90"/>
      <c r="WR9" s="90"/>
      <c r="WS9" s="90"/>
      <c r="WT9" s="90"/>
      <c r="WU9" s="90"/>
      <c r="WV9" s="90"/>
      <c r="WW9" s="90"/>
      <c r="WX9" s="90"/>
      <c r="WY9" s="90"/>
      <c r="WZ9" s="90"/>
      <c r="XA9" s="90"/>
      <c r="XB9" s="90"/>
      <c r="XC9" s="90"/>
      <c r="XD9" s="90"/>
      <c r="XE9" s="90"/>
      <c r="XF9" s="90"/>
      <c r="XG9" s="90"/>
      <c r="XH9" s="90"/>
      <c r="XI9" s="90"/>
      <c r="XJ9" s="90"/>
      <c r="XK9" s="90"/>
      <c r="XL9" s="90"/>
      <c r="XM9" s="90"/>
      <c r="XN9" s="90"/>
      <c r="XO9" s="90"/>
      <c r="XP9" s="90"/>
      <c r="XQ9" s="90"/>
      <c r="XR9" s="90"/>
      <c r="XS9" s="90"/>
      <c r="XT9" s="90"/>
      <c r="XU9" s="90"/>
      <c r="XV9" s="90"/>
      <c r="XW9" s="90"/>
      <c r="XX9" s="90"/>
      <c r="XY9" s="90"/>
      <c r="XZ9" s="90"/>
      <c r="YA9" s="90"/>
      <c r="YB9" s="90"/>
      <c r="YC9" s="90"/>
      <c r="YD9" s="90"/>
      <c r="YE9" s="90"/>
      <c r="YF9" s="90"/>
      <c r="YG9" s="90"/>
      <c r="YH9" s="90"/>
      <c r="YI9" s="90"/>
      <c r="YJ9" s="90"/>
      <c r="YK9" s="90"/>
      <c r="YL9" s="90"/>
      <c r="YM9" s="90"/>
      <c r="YN9" s="90"/>
      <c r="YO9" s="90"/>
      <c r="YP9" s="90"/>
      <c r="YQ9" s="90"/>
      <c r="YR9" s="90"/>
      <c r="YS9" s="90"/>
      <c r="YT9" s="90"/>
      <c r="YU9" s="90"/>
      <c r="YV9" s="90"/>
      <c r="YW9" s="90"/>
      <c r="YX9" s="90"/>
      <c r="YY9" s="90"/>
      <c r="YZ9" s="90"/>
      <c r="ZA9" s="90"/>
      <c r="ZB9" s="90"/>
      <c r="ZC9" s="90"/>
      <c r="ZD9" s="90"/>
      <c r="ZE9" s="90"/>
      <c r="ZF9" s="90"/>
      <c r="ZG9" s="90"/>
      <c r="ZH9" s="90"/>
      <c r="ZI9" s="90"/>
      <c r="ZJ9" s="90"/>
      <c r="ZK9" s="90"/>
      <c r="ZL9" s="90"/>
      <c r="ZM9" s="90"/>
      <c r="ZN9" s="90"/>
      <c r="ZO9" s="90"/>
      <c r="ZP9" s="90"/>
      <c r="ZQ9" s="90"/>
      <c r="ZR9" s="90"/>
      <c r="ZS9" s="90"/>
      <c r="ZT9" s="90"/>
      <c r="ZU9" s="90"/>
      <c r="ZV9" s="90"/>
      <c r="ZW9" s="90"/>
      <c r="ZX9" s="90"/>
      <c r="ZY9" s="90"/>
      <c r="ZZ9" s="90"/>
      <c r="AAA9" s="90"/>
      <c r="AAB9" s="90"/>
      <c r="AAC9" s="90"/>
      <c r="AAD9" s="90"/>
      <c r="AAE9" s="90"/>
      <c r="AAF9" s="90"/>
      <c r="AAG9" s="90"/>
      <c r="AAH9" s="90"/>
      <c r="AAI9" s="90"/>
      <c r="AAJ9" s="90"/>
      <c r="AAK9" s="90"/>
      <c r="AAL9" s="90"/>
      <c r="AAM9" s="90"/>
      <c r="AAN9" s="90"/>
      <c r="AAO9" s="90"/>
      <c r="AAP9" s="90"/>
      <c r="AAQ9" s="90"/>
      <c r="AAR9" s="90"/>
      <c r="AAS9" s="90"/>
      <c r="AAT9" s="90"/>
      <c r="AAU9" s="90"/>
      <c r="AAV9" s="90"/>
      <c r="AAW9" s="90"/>
      <c r="AAX9" s="90"/>
      <c r="AAY9" s="90"/>
      <c r="AAZ9" s="90"/>
      <c r="ABA9" s="90"/>
      <c r="ABB9" s="90"/>
      <c r="ABC9" s="90"/>
      <c r="ABD9" s="90"/>
      <c r="ABE9" s="90"/>
      <c r="ABF9" s="90"/>
      <c r="ABG9" s="90"/>
      <c r="ABH9" s="90"/>
      <c r="ABI9" s="90"/>
      <c r="ABJ9" s="90"/>
      <c r="ABK9" s="90"/>
      <c r="ABL9" s="90"/>
      <c r="ABM9" s="90"/>
      <c r="ABN9" s="90"/>
      <c r="ABO9" s="90"/>
      <c r="ABP9" s="90"/>
      <c r="ABQ9" s="90"/>
      <c r="ABR9" s="90"/>
      <c r="ABS9" s="90"/>
      <c r="ABT9" s="90"/>
      <c r="ABU9" s="90"/>
      <c r="ABV9" s="90"/>
      <c r="ABW9" s="90"/>
      <c r="ABX9" s="90"/>
      <c r="ABY9" s="90"/>
      <c r="ABZ9" s="90"/>
      <c r="ACA9" s="90"/>
      <c r="ACB9" s="90"/>
      <c r="ACC9" s="90"/>
      <c r="ACD9" s="90"/>
      <c r="ACE9" s="90"/>
      <c r="ACF9" s="90"/>
      <c r="ACG9" s="90"/>
      <c r="ACH9" s="90"/>
      <c r="ACI9" s="90"/>
      <c r="ACJ9" s="90"/>
      <c r="ACK9" s="90"/>
      <c r="ACL9" s="90"/>
      <c r="ACM9" s="90"/>
      <c r="ACN9" s="90"/>
      <c r="ACO9" s="90"/>
      <c r="ACP9" s="90"/>
      <c r="ACQ9" s="90"/>
      <c r="ACR9" s="90"/>
      <c r="ACS9" s="90"/>
      <c r="ACT9" s="90"/>
      <c r="ACU9" s="90"/>
      <c r="ACV9" s="90"/>
      <c r="ACW9" s="90"/>
      <c r="ACX9" s="90"/>
      <c r="ACY9" s="90"/>
      <c r="ACZ9" s="90"/>
      <c r="ADA9" s="90"/>
      <c r="ADB9" s="90"/>
      <c r="ADC9" s="90"/>
      <c r="ADD9" s="90"/>
      <c r="ADE9" s="90"/>
      <c r="ADF9" s="90"/>
      <c r="ADG9" s="90"/>
      <c r="ADH9" s="90"/>
      <c r="ADI9" s="90"/>
      <c r="ADJ9" s="90"/>
      <c r="ADK9" s="90"/>
      <c r="ADL9" s="90"/>
      <c r="ADM9" s="90"/>
      <c r="ADN9" s="90"/>
      <c r="ADO9" s="90"/>
      <c r="ADP9" s="90"/>
      <c r="ADQ9" s="90"/>
      <c r="ADR9" s="90"/>
      <c r="ADS9" s="90"/>
      <c r="ADT9" s="90"/>
      <c r="ADU9" s="90"/>
      <c r="ADV9" s="90"/>
      <c r="ADW9" s="90"/>
      <c r="ADX9" s="90"/>
      <c r="ADY9" s="90"/>
      <c r="ADZ9" s="90"/>
      <c r="AEA9" s="90"/>
      <c r="AEB9" s="90"/>
      <c r="AEC9" s="90"/>
      <c r="AED9" s="90"/>
      <c r="AEE9" s="90"/>
      <c r="AEF9" s="90"/>
      <c r="AEG9" s="90"/>
      <c r="AEH9" s="90"/>
      <c r="AEI9" s="90"/>
      <c r="AEJ9" s="90"/>
      <c r="AEK9" s="90"/>
      <c r="AEL9" s="90"/>
      <c r="AEM9" s="90"/>
      <c r="AEN9" s="90"/>
      <c r="AEO9" s="90"/>
      <c r="AEP9" s="90"/>
      <c r="AEQ9" s="90"/>
      <c r="AER9" s="90"/>
      <c r="AES9" s="90"/>
      <c r="AET9" s="90"/>
      <c r="AEU9" s="90"/>
      <c r="AEV9" s="90"/>
      <c r="AEW9" s="90"/>
      <c r="AEX9" s="90"/>
      <c r="AEY9" s="90"/>
      <c r="AEZ9" s="90"/>
      <c r="AFA9" s="90"/>
      <c r="AFB9" s="90"/>
      <c r="AFC9" s="90"/>
      <c r="AFD9" s="90"/>
      <c r="AFE9" s="90"/>
      <c r="AFF9" s="90"/>
      <c r="AFG9" s="90"/>
      <c r="AFH9" s="90"/>
      <c r="AFI9" s="90"/>
      <c r="AFJ9" s="90"/>
      <c r="AFK9" s="90"/>
      <c r="AFL9" s="90"/>
      <c r="AFM9" s="90"/>
      <c r="AFN9" s="90"/>
      <c r="AFO9" s="90"/>
      <c r="AFP9" s="90"/>
      <c r="AFQ9" s="90"/>
      <c r="AFR9" s="90"/>
      <c r="AFS9" s="90"/>
      <c r="AFT9" s="90"/>
      <c r="AFU9" s="90"/>
      <c r="AFV9" s="90"/>
      <c r="AFW9" s="90"/>
      <c r="AFX9" s="90"/>
      <c r="AFY9" s="90"/>
      <c r="AFZ9" s="90"/>
      <c r="AGA9" s="90"/>
      <c r="AGB9" s="90"/>
      <c r="AGC9" s="90"/>
      <c r="AGD9" s="90"/>
      <c r="AGE9" s="90"/>
      <c r="AGF9" s="90"/>
      <c r="AGG9" s="90"/>
      <c r="AGH9" s="90"/>
      <c r="AGI9" s="90"/>
      <c r="AGJ9" s="90"/>
      <c r="AGK9" s="90"/>
      <c r="AGL9" s="90"/>
      <c r="AGM9" s="90"/>
      <c r="AGN9" s="90"/>
      <c r="AGO9" s="90"/>
      <c r="AGP9" s="90"/>
      <c r="AGQ9" s="90"/>
      <c r="AGR9" s="90"/>
      <c r="AGS9" s="90"/>
      <c r="AGT9" s="90"/>
      <c r="AGU9" s="90"/>
      <c r="AGV9" s="90"/>
      <c r="AGW9" s="90"/>
      <c r="AGX9" s="90"/>
      <c r="AGY9" s="90"/>
      <c r="AGZ9" s="90"/>
      <c r="AHA9" s="90"/>
      <c r="AHB9" s="90"/>
      <c r="AHC9" s="90"/>
      <c r="AHD9" s="90"/>
      <c r="AHE9" s="90"/>
      <c r="AHF9" s="90"/>
      <c r="AHG9" s="90"/>
      <c r="AHH9" s="90"/>
      <c r="AHI9" s="90"/>
      <c r="AHJ9" s="90"/>
      <c r="AHK9" s="90"/>
      <c r="AHL9" s="90"/>
      <c r="AHM9" s="90"/>
      <c r="AHN9" s="90"/>
      <c r="AHO9" s="90"/>
      <c r="AHP9" s="90"/>
      <c r="AHQ9" s="90"/>
      <c r="AHR9" s="90"/>
      <c r="AHS9" s="90"/>
      <c r="AHT9" s="90"/>
      <c r="AHU9" s="90"/>
      <c r="AHV9" s="90"/>
      <c r="AHW9" s="90"/>
      <c r="AHX9" s="90"/>
      <c r="AHY9" s="90"/>
      <c r="AHZ9" s="90"/>
      <c r="AIA9" s="90"/>
      <c r="AIB9" s="90"/>
      <c r="AIC9" s="90"/>
      <c r="AID9" s="90"/>
      <c r="AIE9" s="90"/>
      <c r="AIF9" s="90"/>
      <c r="AIG9" s="90"/>
      <c r="AIH9" s="90"/>
      <c r="AII9" s="90"/>
      <c r="AIJ9" s="90"/>
      <c r="AIK9" s="90"/>
      <c r="AIL9" s="90"/>
      <c r="AIM9" s="90"/>
      <c r="AIN9" s="90"/>
      <c r="AIO9" s="90"/>
      <c r="AIP9" s="90"/>
      <c r="AIQ9" s="90"/>
      <c r="AIR9" s="90"/>
      <c r="AIS9" s="90"/>
      <c r="AIT9" s="90"/>
      <c r="AIU9" s="90"/>
      <c r="AIV9" s="90"/>
      <c r="AIW9" s="90"/>
      <c r="AIX9" s="90"/>
      <c r="AIY9" s="90"/>
      <c r="AIZ9" s="90"/>
      <c r="AJA9" s="90"/>
      <c r="AJB9" s="90"/>
      <c r="AJC9" s="90"/>
      <c r="AJD9" s="90"/>
      <c r="AJE9" s="90"/>
      <c r="AJF9" s="90"/>
      <c r="AJG9" s="90"/>
      <c r="AJH9" s="90"/>
      <c r="AJI9" s="90"/>
      <c r="AJJ9" s="90"/>
      <c r="AJK9" s="90"/>
      <c r="AJL9" s="90"/>
      <c r="AJM9" s="90"/>
      <c r="AJN9" s="90"/>
      <c r="AJO9" s="90"/>
      <c r="AJP9" s="90"/>
      <c r="AJQ9" s="90"/>
      <c r="AJR9" s="90"/>
      <c r="AJS9" s="90"/>
      <c r="AJT9" s="90"/>
      <c r="AJU9" s="90"/>
      <c r="AJV9" s="90"/>
      <c r="AJW9" s="90"/>
      <c r="AJX9" s="90"/>
      <c r="AJY9" s="90"/>
      <c r="AJZ9" s="90"/>
      <c r="AKA9" s="90"/>
      <c r="AKB9" s="90"/>
      <c r="AKC9" s="90"/>
      <c r="AKD9" s="90"/>
      <c r="AKE9" s="90"/>
      <c r="AKF9" s="90"/>
      <c r="AKG9" s="90"/>
      <c r="AKH9" s="90"/>
      <c r="AKI9" s="90"/>
      <c r="AKJ9" s="90"/>
      <c r="AKK9" s="90"/>
      <c r="AKL9" s="90"/>
      <c r="AKM9" s="90"/>
      <c r="AKN9" s="90"/>
      <c r="AKO9" s="90"/>
      <c r="AKP9" s="90"/>
      <c r="AKQ9" s="90"/>
      <c r="AKR9" s="90"/>
      <c r="AKS9" s="90"/>
      <c r="AKT9" s="90"/>
      <c r="AKU9" s="90"/>
      <c r="AKV9" s="90"/>
      <c r="AKW9" s="90"/>
      <c r="AKX9" s="90"/>
      <c r="AKY9" s="90"/>
      <c r="AKZ9" s="90"/>
      <c r="ALA9" s="90"/>
      <c r="ALB9" s="90"/>
      <c r="ALC9" s="90"/>
      <c r="ALD9" s="90"/>
      <c r="ALE9" s="90"/>
      <c r="ALF9" s="90"/>
      <c r="ALG9" s="90"/>
      <c r="ALH9" s="90"/>
      <c r="ALI9" s="90"/>
      <c r="ALJ9" s="90"/>
      <c r="ALK9" s="90"/>
      <c r="ALL9" s="90"/>
      <c r="ALM9" s="90"/>
      <c r="ALN9" s="90"/>
      <c r="ALO9" s="90"/>
      <c r="ALP9" s="90"/>
      <c r="ALQ9" s="90"/>
      <c r="ALR9" s="90"/>
      <c r="ALS9" s="90"/>
      <c r="ALT9" s="90"/>
      <c r="ALU9" s="90"/>
      <c r="ALV9" s="90"/>
      <c r="ALW9" s="90"/>
      <c r="ALX9" s="90"/>
      <c r="ALY9" s="90"/>
      <c r="ALZ9" s="90"/>
      <c r="AMA9" s="90"/>
      <c r="AMB9" s="90"/>
      <c r="AMC9" s="90"/>
      <c r="AMD9" s="90"/>
      <c r="AME9" s="90"/>
      <c r="AMF9" s="90"/>
      <c r="AMG9" s="90"/>
      <c r="AMH9" s="90"/>
      <c r="AMI9" s="90"/>
      <c r="AMJ9" s="90"/>
    </row>
    <row r="10" spans="1:1024" s="87" customFormat="1" ht="20.100000000000001" customHeight="1">
      <c r="A10" s="271" t="s">
        <v>678</v>
      </c>
      <c r="B10" s="272"/>
      <c r="C10" s="272"/>
      <c r="D10" s="272"/>
      <c r="E10" s="272"/>
      <c r="F10" s="272"/>
      <c r="G10" s="174" t="s">
        <v>1</v>
      </c>
      <c r="H10" s="285">
        <v>0.2223</v>
      </c>
      <c r="I10" s="2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0"/>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c r="AIQ10" s="90"/>
      <c r="AIR10" s="90"/>
      <c r="AIS10" s="90"/>
      <c r="AIT10" s="90"/>
      <c r="AIU10" s="90"/>
      <c r="AIV10" s="90"/>
      <c r="AIW10" s="90"/>
      <c r="AIX10" s="90"/>
      <c r="AIY10" s="90"/>
      <c r="AIZ10" s="90"/>
      <c r="AJA10" s="90"/>
      <c r="AJB10" s="90"/>
      <c r="AJC10" s="90"/>
      <c r="AJD10" s="90"/>
      <c r="AJE10" s="90"/>
      <c r="AJF10" s="90"/>
      <c r="AJG10" s="90"/>
      <c r="AJH10" s="90"/>
      <c r="AJI10" s="90"/>
      <c r="AJJ10" s="90"/>
      <c r="AJK10" s="90"/>
      <c r="AJL10" s="90"/>
      <c r="AJM10" s="90"/>
      <c r="AJN10" s="90"/>
      <c r="AJO10" s="90"/>
      <c r="AJP10" s="90"/>
      <c r="AJQ10" s="90"/>
      <c r="AJR10" s="90"/>
      <c r="AJS10" s="90"/>
      <c r="AJT10" s="90"/>
      <c r="AJU10" s="90"/>
      <c r="AJV10" s="90"/>
      <c r="AJW10" s="90"/>
      <c r="AJX10" s="90"/>
      <c r="AJY10" s="90"/>
      <c r="AJZ10" s="90"/>
      <c r="AKA10" s="90"/>
      <c r="AKB10" s="90"/>
      <c r="AKC10" s="90"/>
      <c r="AKD10" s="90"/>
      <c r="AKE10" s="90"/>
      <c r="AKF10" s="90"/>
      <c r="AKG10" s="90"/>
      <c r="AKH10" s="90"/>
      <c r="AKI10" s="90"/>
      <c r="AKJ10" s="90"/>
      <c r="AKK10" s="90"/>
      <c r="AKL10" s="90"/>
      <c r="AKM10" s="90"/>
      <c r="AKN10" s="90"/>
      <c r="AKO10" s="90"/>
      <c r="AKP10" s="90"/>
      <c r="AKQ10" s="90"/>
      <c r="AKR10" s="90"/>
      <c r="AKS10" s="90"/>
      <c r="AKT10" s="90"/>
      <c r="AKU10" s="90"/>
      <c r="AKV10" s="90"/>
      <c r="AKW10" s="90"/>
      <c r="AKX10" s="90"/>
      <c r="AKY10" s="90"/>
      <c r="AKZ10" s="90"/>
      <c r="ALA10" s="90"/>
      <c r="ALB10" s="90"/>
      <c r="ALC10" s="90"/>
      <c r="ALD10" s="90"/>
      <c r="ALE10" s="90"/>
      <c r="ALF10" s="90"/>
      <c r="ALG10" s="90"/>
      <c r="ALH10" s="90"/>
      <c r="ALI10" s="90"/>
      <c r="ALJ10" s="90"/>
      <c r="ALK10" s="90"/>
      <c r="ALL10" s="90"/>
      <c r="ALM10" s="90"/>
      <c r="ALN10" s="90"/>
      <c r="ALO10" s="90"/>
      <c r="ALP10" s="90"/>
      <c r="ALQ10" s="90"/>
      <c r="ALR10" s="90"/>
      <c r="ALS10" s="90"/>
      <c r="ALT10" s="90"/>
      <c r="ALU10" s="90"/>
      <c r="ALV10" s="90"/>
      <c r="ALW10" s="90"/>
      <c r="ALX10" s="90"/>
      <c r="ALY10" s="90"/>
      <c r="ALZ10" s="90"/>
      <c r="AMA10" s="90"/>
      <c r="AMB10" s="90"/>
      <c r="AMC10" s="90"/>
      <c r="AMD10" s="90"/>
      <c r="AME10" s="90"/>
      <c r="AMF10" s="90"/>
      <c r="AMG10" s="90"/>
      <c r="AMH10" s="90"/>
      <c r="AMI10" s="90"/>
      <c r="AMJ10" s="90"/>
    </row>
    <row r="11" spans="1:1024" ht="15">
      <c r="A11" s="98"/>
      <c r="B11" s="98"/>
      <c r="C11" s="98"/>
      <c r="D11" s="98"/>
      <c r="E11" s="349" t="s">
        <v>129</v>
      </c>
      <c r="F11" s="350"/>
      <c r="G11" s="350"/>
      <c r="H11" s="351"/>
    </row>
    <row r="12" spans="1:1024">
      <c r="A12" s="77" t="s">
        <v>2</v>
      </c>
      <c r="B12" s="77" t="s">
        <v>5</v>
      </c>
      <c r="C12" s="77" t="s">
        <v>10</v>
      </c>
      <c r="D12" s="77" t="s">
        <v>130</v>
      </c>
      <c r="E12" s="77">
        <v>1</v>
      </c>
      <c r="F12" s="77">
        <v>2</v>
      </c>
      <c r="G12" s="77">
        <v>3</v>
      </c>
      <c r="H12" s="77">
        <v>4</v>
      </c>
    </row>
    <row r="13" spans="1:1024">
      <c r="A13" s="39"/>
      <c r="B13" s="78"/>
      <c r="C13" s="23"/>
      <c r="D13" s="23"/>
      <c r="E13" s="23"/>
      <c r="F13" s="23"/>
      <c r="G13" s="23"/>
      <c r="H13" s="23"/>
    </row>
    <row r="14" spans="1:1024">
      <c r="A14" s="40">
        <v>1</v>
      </c>
      <c r="B14" s="33" t="s">
        <v>11</v>
      </c>
      <c r="C14" s="34">
        <f>'PLANILHA ORÇAMENTARIA'!I14</f>
        <v>0</v>
      </c>
      <c r="D14" s="35" t="e">
        <f>C14/C48*100%</f>
        <v>#DIV/0!</v>
      </c>
      <c r="E14" s="441"/>
      <c r="F14" s="442"/>
      <c r="G14" s="54"/>
      <c r="H14" s="54"/>
    </row>
    <row r="15" spans="1:1024">
      <c r="A15" s="40"/>
      <c r="B15" s="36"/>
      <c r="C15" s="37"/>
      <c r="D15" s="35"/>
      <c r="E15" s="443"/>
      <c r="F15" s="443"/>
      <c r="G15" s="54"/>
      <c r="H15" s="54"/>
    </row>
    <row r="16" spans="1:1024">
      <c r="A16" s="40">
        <v>2</v>
      </c>
      <c r="B16" s="38" t="s">
        <v>18</v>
      </c>
      <c r="C16" s="34">
        <f>'PLANILHA ORÇAMENTARIA'!I26</f>
        <v>0</v>
      </c>
      <c r="D16" s="35" t="e">
        <f>C16/C48*100%</f>
        <v>#DIV/0!</v>
      </c>
      <c r="E16" s="444"/>
      <c r="F16" s="444"/>
      <c r="G16" s="442"/>
      <c r="H16" s="54"/>
    </row>
    <row r="17" spans="1:8">
      <c r="A17" s="40"/>
      <c r="B17" s="36"/>
      <c r="C17" s="37"/>
      <c r="D17" s="35"/>
      <c r="E17" s="443"/>
      <c r="F17" s="443"/>
      <c r="G17" s="69"/>
      <c r="H17" s="54"/>
    </row>
    <row r="18" spans="1:8">
      <c r="A18" s="40">
        <v>3</v>
      </c>
      <c r="B18" s="38" t="s">
        <v>131</v>
      </c>
      <c r="C18" s="34">
        <f>'PLANILHA ORÇAMENTARIA'!I36</f>
        <v>0</v>
      </c>
      <c r="D18" s="35" t="e">
        <f>C18/C48*100%</f>
        <v>#DIV/0!</v>
      </c>
      <c r="E18" s="444"/>
      <c r="F18" s="444"/>
      <c r="G18" s="444"/>
      <c r="H18" s="54"/>
    </row>
    <row r="19" spans="1:8">
      <c r="A19" s="40"/>
      <c r="B19" s="36"/>
      <c r="C19" s="37"/>
      <c r="D19" s="35"/>
      <c r="E19" s="443"/>
      <c r="F19" s="443"/>
      <c r="G19" s="443"/>
      <c r="H19" s="54"/>
    </row>
    <row r="20" spans="1:8">
      <c r="A20" s="40">
        <v>4</v>
      </c>
      <c r="B20" s="38" t="s">
        <v>27</v>
      </c>
      <c r="C20" s="34">
        <f>'PLANILHA ORÇAMENTARIA'!I48</f>
        <v>0</v>
      </c>
      <c r="D20" s="35" t="e">
        <f>C20/C48*100%</f>
        <v>#DIV/0!</v>
      </c>
      <c r="E20" s="444"/>
      <c r="F20" s="444"/>
      <c r="G20" s="444"/>
      <c r="H20" s="444"/>
    </row>
    <row r="21" spans="1:8">
      <c r="A21" s="40"/>
      <c r="B21" s="36"/>
      <c r="C21" s="37"/>
      <c r="D21" s="35"/>
      <c r="E21" s="443"/>
      <c r="F21" s="443"/>
      <c r="G21" s="443"/>
      <c r="H21" s="69"/>
    </row>
    <row r="22" spans="1:8">
      <c r="A22" s="32">
        <v>5</v>
      </c>
      <c r="B22" s="38" t="str">
        <f>'PLANILHA ORÇAMENTARIA'!D49</f>
        <v xml:space="preserve">SISTEMA DE VEDAÇÃO VERTICAL INTERNO E EXTERNO </v>
      </c>
      <c r="C22" s="34">
        <f>'PLANILHA ORÇAMENTARIA'!I54</f>
        <v>0</v>
      </c>
      <c r="D22" s="35" t="e">
        <f>C22/C48*100%</f>
        <v>#DIV/0!</v>
      </c>
      <c r="E22" s="54"/>
      <c r="F22" s="444"/>
      <c r="G22" s="444"/>
      <c r="H22" s="444"/>
    </row>
    <row r="23" spans="1:8">
      <c r="A23" s="32"/>
      <c r="B23" s="39"/>
      <c r="C23" s="37"/>
      <c r="D23" s="35"/>
      <c r="E23" s="54"/>
      <c r="F23" s="443"/>
      <c r="G23" s="443"/>
      <c r="H23" s="443"/>
    </row>
    <row r="24" spans="1:8">
      <c r="A24" s="32">
        <v>6</v>
      </c>
      <c r="B24" s="11" t="s">
        <v>44</v>
      </c>
      <c r="C24" s="34">
        <f>'PLANILHA ORÇAMENTARIA'!I73</f>
        <v>0</v>
      </c>
      <c r="D24" s="35" t="e">
        <f>C24/C48*100%</f>
        <v>#DIV/0!</v>
      </c>
      <c r="E24" s="444"/>
      <c r="F24" s="444"/>
      <c r="G24" s="444"/>
      <c r="H24" s="444"/>
    </row>
    <row r="25" spans="1:8">
      <c r="A25" s="32"/>
      <c r="B25" s="39"/>
      <c r="C25" s="37"/>
      <c r="D25" s="35"/>
      <c r="E25" s="443"/>
      <c r="F25" s="443"/>
      <c r="G25" s="443"/>
      <c r="H25" s="443"/>
    </row>
    <row r="26" spans="1:8">
      <c r="A26" s="32">
        <v>7</v>
      </c>
      <c r="B26" s="11" t="s">
        <v>54</v>
      </c>
      <c r="C26" s="34">
        <f>'PLANILHA ORÇAMENTARIA'!I87</f>
        <v>0</v>
      </c>
      <c r="D26" s="35" t="e">
        <f>C26/C48*100%</f>
        <v>#DIV/0!</v>
      </c>
      <c r="E26" s="444"/>
      <c r="F26" s="444"/>
      <c r="G26" s="444"/>
      <c r="H26" s="444"/>
    </row>
    <row r="27" spans="1:8">
      <c r="A27" s="32"/>
      <c r="B27" s="39"/>
      <c r="C27" s="37"/>
      <c r="D27" s="35"/>
      <c r="E27" s="443"/>
      <c r="F27" s="443"/>
      <c r="G27" s="443"/>
      <c r="H27" s="443"/>
    </row>
    <row r="28" spans="1:8">
      <c r="A28" s="32">
        <v>8</v>
      </c>
      <c r="B28" s="11" t="s">
        <v>64</v>
      </c>
      <c r="C28" s="34">
        <f>'PLANILHA ORÇAMENTARIA'!I97</f>
        <v>0</v>
      </c>
      <c r="D28" s="35" t="e">
        <f>C28/C48*100%</f>
        <v>#DIV/0!</v>
      </c>
      <c r="E28" s="54"/>
      <c r="F28" s="54"/>
      <c r="G28" s="444"/>
      <c r="H28" s="444"/>
    </row>
    <row r="29" spans="1:8">
      <c r="A29" s="32"/>
      <c r="B29" s="39"/>
      <c r="C29" s="37"/>
      <c r="D29" s="35"/>
      <c r="E29" s="54"/>
      <c r="F29" s="54"/>
      <c r="G29" s="443"/>
      <c r="H29" s="443"/>
    </row>
    <row r="30" spans="1:8">
      <c r="A30" s="32">
        <v>9</v>
      </c>
      <c r="B30" s="11" t="s">
        <v>257</v>
      </c>
      <c r="C30" s="34">
        <f>'PLANILHA ORÇAMENTARIA'!I114</f>
        <v>0</v>
      </c>
      <c r="D30" s="35" t="e">
        <f>C30/C48*100%</f>
        <v>#DIV/0!</v>
      </c>
      <c r="E30" s="54"/>
      <c r="F30" s="54"/>
      <c r="G30" s="444"/>
      <c r="H30" s="444"/>
    </row>
    <row r="31" spans="1:8">
      <c r="A31" s="32"/>
      <c r="B31" s="39"/>
      <c r="C31" s="37"/>
      <c r="D31" s="35"/>
      <c r="E31" s="54"/>
      <c r="F31" s="54"/>
      <c r="G31" s="443"/>
      <c r="H31" s="443"/>
    </row>
    <row r="32" spans="1:8">
      <c r="A32" s="32">
        <v>10</v>
      </c>
      <c r="B32" s="11" t="s">
        <v>77</v>
      </c>
      <c r="C32" s="34">
        <f>'PLANILHA ORÇAMENTARIA'!I127</f>
        <v>0</v>
      </c>
      <c r="D32" s="35" t="e">
        <f>C32/C48*100%</f>
        <v>#DIV/0!</v>
      </c>
      <c r="E32" s="54"/>
      <c r="F32" s="54"/>
      <c r="G32" s="444"/>
      <c r="H32" s="444"/>
    </row>
    <row r="33" spans="1:10">
      <c r="A33" s="32"/>
      <c r="B33" s="39"/>
      <c r="C33" s="37"/>
      <c r="D33" s="35"/>
      <c r="E33" s="54"/>
      <c r="F33" s="54"/>
      <c r="G33" s="443"/>
      <c r="H33" s="443"/>
    </row>
    <row r="34" spans="1:10">
      <c r="A34" s="32">
        <v>11</v>
      </c>
      <c r="B34" s="11" t="s">
        <v>82</v>
      </c>
      <c r="C34" s="34">
        <f>'PLANILHA ORÇAMENTARIA'!I136</f>
        <v>0</v>
      </c>
      <c r="D34" s="35" t="e">
        <f>C34/C48*100%</f>
        <v>#DIV/0!</v>
      </c>
      <c r="E34" s="445"/>
      <c r="F34" s="444"/>
      <c r="G34" s="444"/>
      <c r="H34" s="444"/>
    </row>
    <row r="35" spans="1:10">
      <c r="A35" s="32"/>
      <c r="B35" s="39"/>
      <c r="C35" s="37"/>
      <c r="D35" s="35"/>
      <c r="E35" s="443"/>
      <c r="F35" s="443"/>
      <c r="G35" s="443"/>
      <c r="H35" s="443"/>
    </row>
    <row r="36" spans="1:10">
      <c r="A36" s="32">
        <v>12</v>
      </c>
      <c r="B36" s="24" t="s">
        <v>85</v>
      </c>
      <c r="C36" s="34">
        <f>'PLANILHA ORÇAMENTARIA'!I146</f>
        <v>0</v>
      </c>
      <c r="D36" s="35" t="e">
        <f>C36/C48*100%</f>
        <v>#DIV/0!</v>
      </c>
      <c r="E36" s="54"/>
      <c r="F36" s="446"/>
      <c r="G36" s="446"/>
      <c r="H36" s="446"/>
    </row>
    <row r="37" spans="1:10">
      <c r="A37" s="32"/>
      <c r="B37" s="39"/>
      <c r="C37" s="37"/>
      <c r="D37" s="35"/>
      <c r="E37" s="443"/>
      <c r="F37" s="443"/>
      <c r="G37" s="443"/>
      <c r="H37" s="443"/>
    </row>
    <row r="38" spans="1:10">
      <c r="A38" s="32">
        <v>13</v>
      </c>
      <c r="B38" s="11" t="s">
        <v>91</v>
      </c>
      <c r="C38" s="34">
        <f>'PLANILHA ORÇAMENTARIA'!I154</f>
        <v>0</v>
      </c>
      <c r="D38" s="35" t="e">
        <f>C38/C48*100%</f>
        <v>#DIV/0!</v>
      </c>
      <c r="E38" s="445"/>
      <c r="F38" s="444"/>
      <c r="G38" s="444"/>
      <c r="H38" s="444"/>
    </row>
    <row r="39" spans="1:10">
      <c r="A39" s="32"/>
      <c r="B39" s="39"/>
      <c r="C39" s="37"/>
      <c r="D39" s="35"/>
      <c r="E39" s="443"/>
      <c r="F39" s="443"/>
      <c r="G39" s="443"/>
      <c r="H39" s="443"/>
    </row>
    <row r="40" spans="1:10">
      <c r="A40" s="32">
        <v>14</v>
      </c>
      <c r="B40" s="11" t="s">
        <v>96</v>
      </c>
      <c r="C40" s="34">
        <f>'PLANILHA ORÇAMENTARIA'!I171</f>
        <v>0</v>
      </c>
      <c r="D40" s="35" t="e">
        <f>C40/C48*100%</f>
        <v>#DIV/0!</v>
      </c>
      <c r="E40" s="444"/>
      <c r="F40" s="444"/>
      <c r="G40" s="444"/>
      <c r="H40" s="444"/>
    </row>
    <row r="41" spans="1:10">
      <c r="A41" s="32"/>
      <c r="B41" s="39"/>
      <c r="C41" s="37"/>
      <c r="D41" s="35"/>
      <c r="E41" s="443"/>
      <c r="F41" s="69"/>
      <c r="G41" s="443"/>
      <c r="H41" s="443"/>
    </row>
    <row r="42" spans="1:10">
      <c r="A42" s="32">
        <v>15</v>
      </c>
      <c r="B42" s="11" t="s">
        <v>109</v>
      </c>
      <c r="C42" s="34">
        <f>'PLANILHA ORÇAMENTARIA'!I178</f>
        <v>0</v>
      </c>
      <c r="D42" s="35" t="e">
        <f>C42/C48*100%</f>
        <v>#DIV/0!</v>
      </c>
      <c r="E42" s="54"/>
      <c r="F42" s="446"/>
      <c r="G42" s="444"/>
      <c r="H42" s="444"/>
    </row>
    <row r="43" spans="1:10">
      <c r="A43" s="36"/>
      <c r="B43" s="39"/>
      <c r="C43" s="37"/>
      <c r="D43" s="35"/>
      <c r="E43" s="54"/>
      <c r="F43" s="69"/>
      <c r="G43" s="443"/>
      <c r="H43" s="443"/>
    </row>
    <row r="44" spans="1:10">
      <c r="A44" s="40">
        <v>16</v>
      </c>
      <c r="B44" s="11" t="s">
        <v>113</v>
      </c>
      <c r="C44" s="34">
        <f>'PLANILHA ORÇAMENTARIA'!I196</f>
        <v>0</v>
      </c>
      <c r="D44" s="35" t="e">
        <f>C44/C48*100%</f>
        <v>#DIV/0!</v>
      </c>
      <c r="E44" s="54"/>
      <c r="F44" s="447"/>
      <c r="G44" s="447"/>
      <c r="H44" s="447"/>
      <c r="I44" s="41"/>
      <c r="J44" s="42"/>
    </row>
    <row r="45" spans="1:10">
      <c r="A45" s="40"/>
      <c r="B45" s="39"/>
      <c r="C45" s="37"/>
      <c r="D45" s="35"/>
      <c r="E45" s="443"/>
      <c r="F45" s="443"/>
      <c r="G45" s="443"/>
      <c r="H45" s="443"/>
      <c r="I45" s="42"/>
      <c r="J45" s="42"/>
    </row>
    <row r="46" spans="1:10">
      <c r="A46" s="40">
        <v>17</v>
      </c>
      <c r="B46" s="11" t="s">
        <v>127</v>
      </c>
      <c r="C46" s="34">
        <f>'PLANILHA ORÇAMENTARIA'!I199</f>
        <v>0</v>
      </c>
      <c r="D46" s="35" t="e">
        <f>C46/C48*100%</f>
        <v>#DIV/0!</v>
      </c>
      <c r="E46" s="54"/>
      <c r="F46" s="443"/>
      <c r="G46" s="69"/>
      <c r="H46" s="447"/>
    </row>
    <row r="47" spans="1:10" ht="15" thickBot="1">
      <c r="A47" s="36"/>
      <c r="B47" s="39"/>
      <c r="C47" s="37"/>
      <c r="D47" s="23"/>
      <c r="E47" s="54"/>
      <c r="F47" s="443"/>
      <c r="G47" s="54"/>
      <c r="H47" s="443"/>
    </row>
    <row r="48" spans="1:10" ht="15" thickBot="1">
      <c r="A48" s="348" t="s">
        <v>132</v>
      </c>
      <c r="B48" s="348"/>
      <c r="C48" s="43">
        <f>SUM(C14:C47)</f>
        <v>0</v>
      </c>
      <c r="D48" s="44" t="e">
        <f>SUM(D14:D46)</f>
        <v>#DIV/0!</v>
      </c>
      <c r="E48" s="45">
        <f>E15+E17+E19+E21+E25+E27+E35+E39+E41</f>
        <v>0</v>
      </c>
      <c r="F48" s="46">
        <f>F19+F21+F23+F35+F37+F39+F45+F25+F27</f>
        <v>0</v>
      </c>
      <c r="G48" s="45">
        <f>G21+G23+G27+G29+G31+G35+G37+G39+G45+G19+G25+G41+G43+G33</f>
        <v>0</v>
      </c>
      <c r="H48" s="47">
        <f>H29+H31+H33+H37+H41+H43+H45+H47+H27</f>
        <v>0</v>
      </c>
      <c r="I48" s="48"/>
    </row>
    <row r="49" spans="1:1024" ht="15" thickBot="1">
      <c r="A49" s="347" t="s">
        <v>133</v>
      </c>
      <c r="B49" s="347"/>
      <c r="C49" s="49"/>
      <c r="D49" s="31"/>
      <c r="E49" s="50">
        <f>E48</f>
        <v>0</v>
      </c>
      <c r="F49" s="50">
        <f t="shared" ref="F49:H49" si="0">F48+E49</f>
        <v>0</v>
      </c>
      <c r="G49" s="50">
        <f t="shared" si="0"/>
        <v>0</v>
      </c>
      <c r="H49" s="50">
        <f t="shared" si="0"/>
        <v>0</v>
      </c>
      <c r="I49" s="290"/>
    </row>
    <row r="50" spans="1:1024" ht="15" customHeight="1">
      <c r="A50" s="297"/>
      <c r="B50" s="298"/>
      <c r="C50" s="298"/>
      <c r="D50" s="298"/>
      <c r="E50" s="298"/>
      <c r="F50" s="298"/>
      <c r="G50" s="298"/>
      <c r="H50" s="298"/>
      <c r="I50" s="291"/>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row>
    <row r="51" spans="1:1024" ht="14.25" customHeight="1">
      <c r="A51" s="300"/>
      <c r="B51" s="301"/>
      <c r="C51" s="301"/>
      <c r="D51" s="301"/>
      <c r="E51" s="301"/>
      <c r="F51" s="301"/>
      <c r="G51" s="301"/>
      <c r="H51" s="301"/>
      <c r="I51" s="291"/>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row>
    <row r="52" spans="1:1024" ht="14.25" customHeight="1">
      <c r="A52" s="300"/>
      <c r="B52" s="301"/>
      <c r="C52" s="301"/>
      <c r="D52" s="301"/>
      <c r="E52" s="301"/>
      <c r="F52" s="301"/>
      <c r="G52" s="301"/>
      <c r="H52" s="301"/>
      <c r="I52" s="291"/>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row>
    <row r="53" spans="1:1024" ht="14.25" customHeight="1">
      <c r="A53" s="300"/>
      <c r="B53" s="301"/>
      <c r="C53" s="301"/>
      <c r="D53" s="301"/>
      <c r="E53" s="301"/>
      <c r="F53" s="301"/>
      <c r="G53" s="301"/>
      <c r="H53" s="301"/>
      <c r="I53" s="291"/>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row>
    <row r="54" spans="1:1024" ht="14.25" customHeight="1">
      <c r="A54" s="300"/>
      <c r="B54" s="301"/>
      <c r="C54" s="301"/>
      <c r="D54" s="301"/>
      <c r="E54" s="301"/>
      <c r="F54" s="301"/>
      <c r="G54" s="301"/>
      <c r="H54" s="301"/>
      <c r="I54" s="291"/>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row>
    <row r="55" spans="1:1024" ht="14.25" customHeight="1">
      <c r="A55" s="300"/>
      <c r="B55" s="301"/>
      <c r="C55" s="301"/>
      <c r="D55" s="301"/>
      <c r="E55" s="301"/>
      <c r="F55" s="301"/>
      <c r="G55" s="301"/>
      <c r="H55" s="301"/>
      <c r="I55" s="291"/>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row>
    <row r="56" spans="1:1024" ht="14.25" customHeight="1">
      <c r="A56" s="303"/>
      <c r="B56" s="304"/>
      <c r="C56" s="304"/>
      <c r="D56" s="304"/>
      <c r="E56" s="304"/>
      <c r="F56" s="304"/>
      <c r="G56" s="304"/>
      <c r="H56" s="304"/>
      <c r="I56" s="291"/>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row>
  </sheetData>
  <mergeCells count="8">
    <mergeCell ref="A7:H7"/>
    <mergeCell ref="A1:H5"/>
    <mergeCell ref="A6:H6"/>
    <mergeCell ref="A8:D8"/>
    <mergeCell ref="A50:H56"/>
    <mergeCell ref="A49:B49"/>
    <mergeCell ref="A48:B48"/>
    <mergeCell ref="E11:H11"/>
  </mergeCells>
  <pageMargins left="0.23622047244094491" right="0.23622047244094491" top="0.74803149606299213" bottom="0.74803149606299213" header="0.31496062992125984" footer="0.31496062992125984"/>
  <pageSetup paperSize="9" firstPageNumber="0" fitToHeight="0"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797"/>
  <sheetViews>
    <sheetView view="pageBreakPreview" topLeftCell="A371" zoomScale="115" zoomScaleNormal="100" zoomScaleSheetLayoutView="115" workbookViewId="0">
      <selection activeCell="C303" sqref="C303:H303"/>
    </sheetView>
  </sheetViews>
  <sheetFormatPr defaultColWidth="9" defaultRowHeight="12"/>
  <cols>
    <col min="1" max="1" width="9" style="99"/>
    <col min="2" max="2" width="3.375" style="99" customWidth="1"/>
    <col min="3" max="3" width="12.375" style="99" customWidth="1"/>
    <col min="4" max="4" width="68.375" style="99" customWidth="1"/>
    <col min="5" max="5" width="4.875" style="99" bestFit="1" customWidth="1"/>
    <col min="6" max="6" width="9.375" style="99" customWidth="1"/>
    <col min="7" max="7" width="9.5" style="99" customWidth="1"/>
    <col min="8" max="8" width="14.125" style="99" customWidth="1"/>
    <col min="9" max="16384" width="9" style="99"/>
  </cols>
  <sheetData>
    <row r="1" spans="1:1024" customFormat="1" ht="14.25">
      <c r="A1" s="434"/>
      <c r="B1" s="435"/>
      <c r="C1" s="435"/>
      <c r="D1" s="435"/>
      <c r="E1" s="435"/>
      <c r="F1" s="435"/>
      <c r="G1" s="435"/>
      <c r="H1" s="435"/>
      <c r="I1" s="281"/>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customFormat="1" ht="14.25">
      <c r="A2" s="436"/>
      <c r="B2" s="437"/>
      <c r="C2" s="437"/>
      <c r="D2" s="437"/>
      <c r="E2" s="437"/>
      <c r="F2" s="437"/>
      <c r="G2" s="437"/>
      <c r="H2" s="437"/>
      <c r="I2" s="28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customFormat="1" ht="14.25">
      <c r="A3" s="436"/>
      <c r="B3" s="437"/>
      <c r="C3" s="437"/>
      <c r="D3" s="437"/>
      <c r="E3" s="437"/>
      <c r="F3" s="437"/>
      <c r="G3" s="437"/>
      <c r="H3" s="437"/>
      <c r="I3" s="28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row>
    <row r="4" spans="1:1024" customFormat="1" ht="14.25">
      <c r="A4" s="436"/>
      <c r="B4" s="437"/>
      <c r="C4" s="437"/>
      <c r="D4" s="437"/>
      <c r="E4" s="437"/>
      <c r="F4" s="437"/>
      <c r="G4" s="437"/>
      <c r="H4" s="437"/>
      <c r="I4" s="28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customFormat="1" ht="14.25">
      <c r="A5" s="438"/>
      <c r="B5" s="439"/>
      <c r="C5" s="439"/>
      <c r="D5" s="439"/>
      <c r="E5" s="439"/>
      <c r="F5" s="439"/>
      <c r="G5" s="439"/>
      <c r="H5" s="439"/>
      <c r="I5" s="28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6" spans="1:1024" s="100" customFormat="1">
      <c r="A6" s="395"/>
      <c r="B6" s="395"/>
      <c r="C6" s="395"/>
      <c r="D6" s="395"/>
      <c r="E6" s="395"/>
      <c r="F6" s="395"/>
      <c r="G6" s="395"/>
      <c r="H6" s="395"/>
    </row>
    <row r="7" spans="1:1024" customFormat="1" ht="14.25" customHeight="1">
      <c r="A7" s="340" t="s">
        <v>715</v>
      </c>
      <c r="B7" s="341"/>
      <c r="C7" s="341"/>
      <c r="D7" s="341"/>
      <c r="E7" s="341"/>
      <c r="F7" s="341"/>
      <c r="G7" s="341"/>
      <c r="H7" s="341"/>
      <c r="I7" s="29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s="87" customFormat="1" ht="15">
      <c r="A8" s="335" t="s">
        <v>712</v>
      </c>
      <c r="B8" s="336"/>
      <c r="C8" s="336"/>
      <c r="D8" s="337"/>
      <c r="E8" s="274" t="s">
        <v>710</v>
      </c>
      <c r="F8" s="275">
        <v>1</v>
      </c>
      <c r="G8" s="277"/>
      <c r="H8" s="283">
        <f>'PLANILHA ORÇAMENTARIA'!I201</f>
        <v>0</v>
      </c>
      <c r="I8" s="293"/>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90"/>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90"/>
      <c r="TQ8" s="90"/>
      <c r="TR8" s="90"/>
      <c r="TS8" s="90"/>
      <c r="TT8" s="90"/>
      <c r="TU8" s="90"/>
      <c r="TV8" s="90"/>
      <c r="TW8" s="90"/>
      <c r="TX8" s="90"/>
      <c r="TY8" s="90"/>
      <c r="TZ8" s="90"/>
      <c r="UA8" s="90"/>
      <c r="UB8" s="90"/>
      <c r="UC8" s="90"/>
      <c r="UD8" s="90"/>
      <c r="UE8" s="90"/>
      <c r="UF8" s="90"/>
      <c r="UG8" s="90"/>
      <c r="UH8" s="90"/>
      <c r="UI8" s="90"/>
      <c r="UJ8" s="90"/>
      <c r="UK8" s="90"/>
      <c r="UL8" s="90"/>
      <c r="UM8" s="90"/>
      <c r="UN8" s="90"/>
      <c r="UO8" s="90"/>
      <c r="UP8" s="90"/>
      <c r="UQ8" s="90"/>
      <c r="UR8" s="90"/>
      <c r="US8" s="90"/>
      <c r="UT8" s="90"/>
      <c r="UU8" s="90"/>
      <c r="UV8" s="90"/>
      <c r="UW8" s="90"/>
      <c r="UX8" s="90"/>
      <c r="UY8" s="90"/>
      <c r="UZ8" s="90"/>
      <c r="VA8" s="90"/>
      <c r="VB8" s="90"/>
      <c r="VC8" s="90"/>
      <c r="VD8" s="90"/>
      <c r="VE8" s="90"/>
      <c r="VF8" s="90"/>
      <c r="VG8" s="90"/>
      <c r="VH8" s="90"/>
      <c r="VI8" s="90"/>
      <c r="VJ8" s="90"/>
      <c r="VK8" s="90"/>
      <c r="VL8" s="90"/>
      <c r="VM8" s="90"/>
      <c r="VN8" s="90"/>
      <c r="VO8" s="90"/>
      <c r="VP8" s="90"/>
      <c r="VQ8" s="90"/>
      <c r="VR8" s="90"/>
      <c r="VS8" s="90"/>
      <c r="VT8" s="90"/>
      <c r="VU8" s="90"/>
      <c r="VV8" s="90"/>
      <c r="VW8" s="90"/>
      <c r="VX8" s="90"/>
      <c r="VY8" s="90"/>
      <c r="VZ8" s="90"/>
      <c r="WA8" s="90"/>
      <c r="WB8" s="90"/>
      <c r="WC8" s="90"/>
      <c r="WD8" s="90"/>
      <c r="WE8" s="90"/>
      <c r="WF8" s="90"/>
      <c r="WG8" s="90"/>
      <c r="WH8" s="90"/>
      <c r="WI8" s="90"/>
      <c r="WJ8" s="90"/>
      <c r="WK8" s="90"/>
      <c r="WL8" s="90"/>
      <c r="WM8" s="90"/>
      <c r="WN8" s="90"/>
      <c r="WO8" s="90"/>
      <c r="WP8" s="90"/>
      <c r="WQ8" s="90"/>
      <c r="WR8" s="90"/>
      <c r="WS8" s="90"/>
      <c r="WT8" s="90"/>
      <c r="WU8" s="90"/>
      <c r="WV8" s="90"/>
      <c r="WW8" s="90"/>
      <c r="WX8" s="90"/>
      <c r="WY8" s="90"/>
      <c r="WZ8" s="90"/>
      <c r="XA8" s="90"/>
      <c r="XB8" s="90"/>
      <c r="XC8" s="90"/>
      <c r="XD8" s="90"/>
      <c r="XE8" s="90"/>
      <c r="XF8" s="90"/>
      <c r="XG8" s="90"/>
      <c r="XH8" s="90"/>
      <c r="XI8" s="90"/>
      <c r="XJ8" s="90"/>
      <c r="XK8" s="90"/>
      <c r="XL8" s="90"/>
      <c r="XM8" s="90"/>
      <c r="XN8" s="90"/>
      <c r="XO8" s="90"/>
      <c r="XP8" s="90"/>
      <c r="XQ8" s="90"/>
      <c r="XR8" s="90"/>
      <c r="XS8" s="90"/>
      <c r="XT8" s="90"/>
      <c r="XU8" s="90"/>
      <c r="XV8" s="90"/>
      <c r="XW8" s="90"/>
      <c r="XX8" s="90"/>
      <c r="XY8" s="90"/>
      <c r="XZ8" s="90"/>
      <c r="YA8" s="90"/>
      <c r="YB8" s="90"/>
      <c r="YC8" s="90"/>
      <c r="YD8" s="90"/>
      <c r="YE8" s="90"/>
      <c r="YF8" s="90"/>
      <c r="YG8" s="90"/>
      <c r="YH8" s="90"/>
      <c r="YI8" s="90"/>
      <c r="YJ8" s="90"/>
      <c r="YK8" s="90"/>
      <c r="YL8" s="90"/>
      <c r="YM8" s="90"/>
      <c r="YN8" s="90"/>
      <c r="YO8" s="90"/>
      <c r="YP8" s="90"/>
      <c r="YQ8" s="90"/>
      <c r="YR8" s="90"/>
      <c r="YS8" s="90"/>
      <c r="YT8" s="90"/>
      <c r="YU8" s="90"/>
      <c r="YV8" s="90"/>
      <c r="YW8" s="90"/>
      <c r="YX8" s="90"/>
      <c r="YY8" s="90"/>
      <c r="YZ8" s="90"/>
      <c r="ZA8" s="90"/>
      <c r="ZB8" s="90"/>
      <c r="ZC8" s="90"/>
      <c r="ZD8" s="90"/>
      <c r="ZE8" s="90"/>
      <c r="ZF8" s="90"/>
      <c r="ZG8" s="90"/>
      <c r="ZH8" s="90"/>
      <c r="ZI8" s="90"/>
      <c r="ZJ8" s="90"/>
      <c r="ZK8" s="90"/>
      <c r="ZL8" s="90"/>
      <c r="ZM8" s="90"/>
      <c r="ZN8" s="90"/>
      <c r="ZO8" s="90"/>
      <c r="ZP8" s="90"/>
      <c r="ZQ8" s="90"/>
      <c r="ZR8" s="90"/>
      <c r="ZS8" s="90"/>
      <c r="ZT8" s="90"/>
      <c r="ZU8" s="90"/>
      <c r="ZV8" s="90"/>
      <c r="ZW8" s="90"/>
      <c r="ZX8" s="90"/>
      <c r="ZY8" s="90"/>
      <c r="ZZ8" s="90"/>
      <c r="AAA8" s="90"/>
      <c r="AAB8" s="90"/>
      <c r="AAC8" s="90"/>
      <c r="AAD8" s="90"/>
      <c r="AAE8" s="90"/>
      <c r="AAF8" s="90"/>
      <c r="AAG8" s="90"/>
      <c r="AAH8" s="90"/>
      <c r="AAI8" s="90"/>
      <c r="AAJ8" s="90"/>
      <c r="AAK8" s="90"/>
      <c r="AAL8" s="90"/>
      <c r="AAM8" s="90"/>
      <c r="AAN8" s="90"/>
      <c r="AAO8" s="90"/>
      <c r="AAP8" s="90"/>
      <c r="AAQ8" s="90"/>
      <c r="AAR8" s="90"/>
      <c r="AAS8" s="90"/>
      <c r="AAT8" s="90"/>
      <c r="AAU8" s="90"/>
      <c r="AAV8" s="90"/>
      <c r="AAW8" s="90"/>
      <c r="AAX8" s="90"/>
      <c r="AAY8" s="90"/>
      <c r="AAZ8" s="90"/>
      <c r="ABA8" s="90"/>
      <c r="ABB8" s="90"/>
      <c r="ABC8" s="90"/>
      <c r="ABD8" s="90"/>
      <c r="ABE8" s="90"/>
      <c r="ABF8" s="90"/>
      <c r="ABG8" s="90"/>
      <c r="ABH8" s="90"/>
      <c r="ABI8" s="90"/>
      <c r="ABJ8" s="90"/>
      <c r="ABK8" s="90"/>
      <c r="ABL8" s="90"/>
      <c r="ABM8" s="90"/>
      <c r="ABN8" s="90"/>
      <c r="ABO8" s="90"/>
      <c r="ABP8" s="90"/>
      <c r="ABQ8" s="90"/>
      <c r="ABR8" s="90"/>
      <c r="ABS8" s="90"/>
      <c r="ABT8" s="90"/>
      <c r="ABU8" s="90"/>
      <c r="ABV8" s="90"/>
      <c r="ABW8" s="90"/>
      <c r="ABX8" s="90"/>
      <c r="ABY8" s="90"/>
      <c r="ABZ8" s="90"/>
      <c r="ACA8" s="90"/>
      <c r="ACB8" s="90"/>
      <c r="ACC8" s="90"/>
      <c r="ACD8" s="90"/>
      <c r="ACE8" s="90"/>
      <c r="ACF8" s="90"/>
      <c r="ACG8" s="90"/>
      <c r="ACH8" s="90"/>
      <c r="ACI8" s="90"/>
      <c r="ACJ8" s="90"/>
      <c r="ACK8" s="90"/>
      <c r="ACL8" s="90"/>
      <c r="ACM8" s="90"/>
      <c r="ACN8" s="90"/>
      <c r="ACO8" s="90"/>
      <c r="ACP8" s="90"/>
      <c r="ACQ8" s="90"/>
      <c r="ACR8" s="90"/>
      <c r="ACS8" s="90"/>
      <c r="ACT8" s="90"/>
      <c r="ACU8" s="90"/>
      <c r="ACV8" s="90"/>
      <c r="ACW8" s="90"/>
      <c r="ACX8" s="90"/>
      <c r="ACY8" s="90"/>
      <c r="ACZ8" s="90"/>
      <c r="ADA8" s="90"/>
      <c r="ADB8" s="90"/>
      <c r="ADC8" s="90"/>
      <c r="ADD8" s="90"/>
      <c r="ADE8" s="90"/>
      <c r="ADF8" s="90"/>
      <c r="ADG8" s="90"/>
      <c r="ADH8" s="90"/>
      <c r="ADI8" s="90"/>
      <c r="ADJ8" s="90"/>
      <c r="ADK8" s="90"/>
      <c r="ADL8" s="90"/>
      <c r="ADM8" s="90"/>
      <c r="ADN8" s="90"/>
      <c r="ADO8" s="90"/>
      <c r="ADP8" s="90"/>
      <c r="ADQ8" s="90"/>
      <c r="ADR8" s="90"/>
      <c r="ADS8" s="90"/>
      <c r="ADT8" s="90"/>
      <c r="ADU8" s="90"/>
      <c r="ADV8" s="90"/>
      <c r="ADW8" s="90"/>
      <c r="ADX8" s="90"/>
      <c r="ADY8" s="90"/>
      <c r="ADZ8" s="90"/>
      <c r="AEA8" s="90"/>
      <c r="AEB8" s="90"/>
      <c r="AEC8" s="90"/>
      <c r="AED8" s="90"/>
      <c r="AEE8" s="90"/>
      <c r="AEF8" s="90"/>
      <c r="AEG8" s="90"/>
      <c r="AEH8" s="90"/>
      <c r="AEI8" s="90"/>
      <c r="AEJ8" s="90"/>
      <c r="AEK8" s="90"/>
      <c r="AEL8" s="90"/>
      <c r="AEM8" s="90"/>
      <c r="AEN8" s="90"/>
      <c r="AEO8" s="90"/>
      <c r="AEP8" s="90"/>
      <c r="AEQ8" s="90"/>
      <c r="AER8" s="90"/>
      <c r="AES8" s="90"/>
      <c r="AET8" s="90"/>
      <c r="AEU8" s="90"/>
      <c r="AEV8" s="90"/>
      <c r="AEW8" s="90"/>
      <c r="AEX8" s="90"/>
      <c r="AEY8" s="90"/>
      <c r="AEZ8" s="90"/>
      <c r="AFA8" s="90"/>
      <c r="AFB8" s="90"/>
      <c r="AFC8" s="90"/>
      <c r="AFD8" s="90"/>
      <c r="AFE8" s="90"/>
      <c r="AFF8" s="90"/>
      <c r="AFG8" s="90"/>
      <c r="AFH8" s="90"/>
      <c r="AFI8" s="90"/>
      <c r="AFJ8" s="90"/>
      <c r="AFK8" s="90"/>
      <c r="AFL8" s="90"/>
      <c r="AFM8" s="90"/>
      <c r="AFN8" s="90"/>
      <c r="AFO8" s="90"/>
      <c r="AFP8" s="90"/>
      <c r="AFQ8" s="90"/>
      <c r="AFR8" s="90"/>
      <c r="AFS8" s="90"/>
      <c r="AFT8" s="90"/>
      <c r="AFU8" s="90"/>
      <c r="AFV8" s="90"/>
      <c r="AFW8" s="90"/>
      <c r="AFX8" s="90"/>
      <c r="AFY8" s="90"/>
      <c r="AFZ8" s="90"/>
      <c r="AGA8" s="90"/>
      <c r="AGB8" s="90"/>
      <c r="AGC8" s="90"/>
      <c r="AGD8" s="90"/>
      <c r="AGE8" s="90"/>
      <c r="AGF8" s="90"/>
      <c r="AGG8" s="90"/>
      <c r="AGH8" s="90"/>
      <c r="AGI8" s="90"/>
      <c r="AGJ8" s="90"/>
      <c r="AGK8" s="90"/>
      <c r="AGL8" s="90"/>
      <c r="AGM8" s="90"/>
      <c r="AGN8" s="90"/>
      <c r="AGO8" s="90"/>
      <c r="AGP8" s="90"/>
      <c r="AGQ8" s="90"/>
      <c r="AGR8" s="90"/>
      <c r="AGS8" s="90"/>
      <c r="AGT8" s="90"/>
      <c r="AGU8" s="90"/>
      <c r="AGV8" s="90"/>
      <c r="AGW8" s="90"/>
      <c r="AGX8" s="90"/>
      <c r="AGY8" s="90"/>
      <c r="AGZ8" s="90"/>
      <c r="AHA8" s="90"/>
      <c r="AHB8" s="90"/>
      <c r="AHC8" s="90"/>
      <c r="AHD8" s="90"/>
      <c r="AHE8" s="90"/>
      <c r="AHF8" s="90"/>
      <c r="AHG8" s="90"/>
      <c r="AHH8" s="90"/>
      <c r="AHI8" s="90"/>
      <c r="AHJ8" s="90"/>
      <c r="AHK8" s="90"/>
      <c r="AHL8" s="90"/>
      <c r="AHM8" s="90"/>
      <c r="AHN8" s="90"/>
      <c r="AHO8" s="90"/>
      <c r="AHP8" s="90"/>
      <c r="AHQ8" s="90"/>
      <c r="AHR8" s="90"/>
      <c r="AHS8" s="90"/>
      <c r="AHT8" s="90"/>
      <c r="AHU8" s="90"/>
      <c r="AHV8" s="90"/>
      <c r="AHW8" s="90"/>
      <c r="AHX8" s="90"/>
      <c r="AHY8" s="90"/>
      <c r="AHZ8" s="90"/>
      <c r="AIA8" s="90"/>
      <c r="AIB8" s="90"/>
      <c r="AIC8" s="90"/>
      <c r="AID8" s="90"/>
      <c r="AIE8" s="90"/>
      <c r="AIF8" s="90"/>
      <c r="AIG8" s="90"/>
      <c r="AIH8" s="90"/>
      <c r="AII8" s="90"/>
      <c r="AIJ8" s="90"/>
      <c r="AIK8" s="90"/>
      <c r="AIL8" s="90"/>
      <c r="AIM8" s="90"/>
      <c r="AIN8" s="90"/>
      <c r="AIO8" s="90"/>
      <c r="AIP8" s="90"/>
      <c r="AIQ8" s="90"/>
      <c r="AIR8" s="90"/>
      <c r="AIS8" s="90"/>
      <c r="AIT8" s="90"/>
      <c r="AIU8" s="90"/>
      <c r="AIV8" s="90"/>
      <c r="AIW8" s="90"/>
      <c r="AIX8" s="90"/>
      <c r="AIY8" s="90"/>
      <c r="AIZ8" s="90"/>
      <c r="AJA8" s="90"/>
      <c r="AJB8" s="90"/>
      <c r="AJC8" s="90"/>
      <c r="AJD8" s="90"/>
      <c r="AJE8" s="90"/>
      <c r="AJF8" s="90"/>
      <c r="AJG8" s="90"/>
      <c r="AJH8" s="90"/>
      <c r="AJI8" s="90"/>
      <c r="AJJ8" s="90"/>
      <c r="AJK8" s="90"/>
      <c r="AJL8" s="90"/>
      <c r="AJM8" s="90"/>
      <c r="AJN8" s="90"/>
      <c r="AJO8" s="90"/>
      <c r="AJP8" s="90"/>
      <c r="AJQ8" s="90"/>
      <c r="AJR8" s="90"/>
      <c r="AJS8" s="90"/>
      <c r="AJT8" s="90"/>
      <c r="AJU8" s="90"/>
      <c r="AJV8" s="90"/>
      <c r="AJW8" s="90"/>
      <c r="AJX8" s="90"/>
      <c r="AJY8" s="90"/>
      <c r="AJZ8" s="90"/>
      <c r="AKA8" s="90"/>
      <c r="AKB8" s="90"/>
      <c r="AKC8" s="90"/>
      <c r="AKD8" s="90"/>
      <c r="AKE8" s="90"/>
      <c r="AKF8" s="90"/>
      <c r="AKG8" s="90"/>
      <c r="AKH8" s="90"/>
      <c r="AKI8" s="90"/>
      <c r="AKJ8" s="90"/>
      <c r="AKK8" s="90"/>
      <c r="AKL8" s="90"/>
      <c r="AKM8" s="90"/>
      <c r="AKN8" s="90"/>
      <c r="AKO8" s="90"/>
      <c r="AKP8" s="90"/>
      <c r="AKQ8" s="90"/>
      <c r="AKR8" s="90"/>
      <c r="AKS8" s="90"/>
      <c r="AKT8" s="90"/>
      <c r="AKU8" s="90"/>
      <c r="AKV8" s="90"/>
      <c r="AKW8" s="90"/>
      <c r="AKX8" s="90"/>
      <c r="AKY8" s="90"/>
      <c r="AKZ8" s="90"/>
      <c r="ALA8" s="90"/>
      <c r="ALB8" s="90"/>
      <c r="ALC8" s="90"/>
      <c r="ALD8" s="90"/>
      <c r="ALE8" s="90"/>
      <c r="ALF8" s="90"/>
      <c r="ALG8" s="90"/>
      <c r="ALH8" s="90"/>
      <c r="ALI8" s="90"/>
      <c r="ALJ8" s="90"/>
      <c r="ALK8" s="90"/>
      <c r="ALL8" s="90"/>
      <c r="ALM8" s="90"/>
      <c r="ALN8" s="90"/>
      <c r="ALO8" s="90"/>
      <c r="ALP8" s="90"/>
      <c r="ALQ8" s="90"/>
      <c r="ALR8" s="90"/>
      <c r="ALS8" s="90"/>
      <c r="ALT8" s="90"/>
      <c r="ALU8" s="90"/>
      <c r="ALV8" s="90"/>
      <c r="ALW8" s="90"/>
      <c r="ALX8" s="90"/>
      <c r="ALY8" s="90"/>
      <c r="ALZ8" s="90"/>
      <c r="AMA8" s="90"/>
      <c r="AMB8" s="90"/>
      <c r="AMC8" s="90"/>
      <c r="AMD8" s="90"/>
      <c r="AME8" s="90"/>
      <c r="AMF8" s="90"/>
      <c r="AMG8" s="90"/>
      <c r="AMH8" s="90"/>
      <c r="AMI8" s="90"/>
      <c r="AMJ8" s="90"/>
    </row>
    <row r="9" spans="1:1024" s="87" customFormat="1" ht="20.100000000000001" customHeight="1">
      <c r="A9" s="271" t="s">
        <v>713</v>
      </c>
      <c r="B9" s="272"/>
      <c r="C9" s="272"/>
      <c r="D9" s="272"/>
      <c r="E9" s="272"/>
      <c r="F9" s="272"/>
      <c r="G9" s="279" t="s">
        <v>711</v>
      </c>
      <c r="H9" s="284">
        <v>44027</v>
      </c>
      <c r="I9" s="294"/>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c r="IW9" s="90"/>
      <c r="IX9" s="90"/>
      <c r="IY9" s="90"/>
      <c r="IZ9" s="90"/>
      <c r="JA9" s="90"/>
      <c r="JB9" s="90"/>
      <c r="JC9" s="90"/>
      <c r="JD9" s="90"/>
      <c r="JE9" s="90"/>
      <c r="JF9" s="90"/>
      <c r="JG9" s="90"/>
      <c r="JH9" s="90"/>
      <c r="JI9" s="90"/>
      <c r="JJ9" s="90"/>
      <c r="JK9" s="90"/>
      <c r="JL9" s="90"/>
      <c r="JM9" s="90"/>
      <c r="JN9" s="90"/>
      <c r="JO9" s="90"/>
      <c r="JP9" s="90"/>
      <c r="JQ9" s="90"/>
      <c r="JR9" s="90"/>
      <c r="JS9" s="90"/>
      <c r="JT9" s="90"/>
      <c r="JU9" s="90"/>
      <c r="JV9" s="90"/>
      <c r="JW9" s="90"/>
      <c r="JX9" s="90"/>
      <c r="JY9" s="90"/>
      <c r="JZ9" s="90"/>
      <c r="KA9" s="90"/>
      <c r="KB9" s="90"/>
      <c r="KC9" s="90"/>
      <c r="KD9" s="90"/>
      <c r="KE9" s="90"/>
      <c r="KF9" s="90"/>
      <c r="KG9" s="90"/>
      <c r="KH9" s="90"/>
      <c r="KI9" s="90"/>
      <c r="KJ9" s="90"/>
      <c r="KK9" s="90"/>
      <c r="KL9" s="90"/>
      <c r="KM9" s="90"/>
      <c r="KN9" s="90"/>
      <c r="KO9" s="90"/>
      <c r="KP9" s="90"/>
      <c r="KQ9" s="90"/>
      <c r="KR9" s="90"/>
      <c r="KS9" s="90"/>
      <c r="KT9" s="90"/>
      <c r="KU9" s="90"/>
      <c r="KV9" s="90"/>
      <c r="KW9" s="90"/>
      <c r="KX9" s="90"/>
      <c r="KY9" s="90"/>
      <c r="KZ9" s="90"/>
      <c r="LA9" s="90"/>
      <c r="LB9" s="90"/>
      <c r="LC9" s="90"/>
      <c r="LD9" s="90"/>
      <c r="LE9" s="90"/>
      <c r="LF9" s="90"/>
      <c r="LG9" s="90"/>
      <c r="LH9" s="90"/>
      <c r="LI9" s="90"/>
      <c r="LJ9" s="90"/>
      <c r="LK9" s="90"/>
      <c r="LL9" s="90"/>
      <c r="LM9" s="90"/>
      <c r="LN9" s="90"/>
      <c r="LO9" s="90"/>
      <c r="LP9" s="90"/>
      <c r="LQ9" s="90"/>
      <c r="LR9" s="90"/>
      <c r="LS9" s="90"/>
      <c r="LT9" s="90"/>
      <c r="LU9" s="90"/>
      <c r="LV9" s="90"/>
      <c r="LW9" s="90"/>
      <c r="LX9" s="90"/>
      <c r="LY9" s="90"/>
      <c r="LZ9" s="90"/>
      <c r="MA9" s="90"/>
      <c r="MB9" s="90"/>
      <c r="MC9" s="90"/>
      <c r="MD9" s="90"/>
      <c r="ME9" s="90"/>
      <c r="MF9" s="90"/>
      <c r="MG9" s="90"/>
      <c r="MH9" s="90"/>
      <c r="MI9" s="90"/>
      <c r="MJ9" s="90"/>
      <c r="MK9" s="90"/>
      <c r="ML9" s="90"/>
      <c r="MM9" s="90"/>
      <c r="MN9" s="90"/>
      <c r="MO9" s="90"/>
      <c r="MP9" s="90"/>
      <c r="MQ9" s="90"/>
      <c r="MR9" s="90"/>
      <c r="MS9" s="90"/>
      <c r="MT9" s="90"/>
      <c r="MU9" s="90"/>
      <c r="MV9" s="90"/>
      <c r="MW9" s="90"/>
      <c r="MX9" s="90"/>
      <c r="MY9" s="90"/>
      <c r="MZ9" s="90"/>
      <c r="NA9" s="90"/>
      <c r="NB9" s="90"/>
      <c r="NC9" s="90"/>
      <c r="ND9" s="9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90"/>
      <c r="TQ9" s="90"/>
      <c r="TR9" s="90"/>
      <c r="TS9" s="90"/>
      <c r="TT9" s="90"/>
      <c r="TU9" s="90"/>
      <c r="TV9" s="90"/>
      <c r="TW9" s="90"/>
      <c r="TX9" s="90"/>
      <c r="TY9" s="90"/>
      <c r="TZ9" s="90"/>
      <c r="UA9" s="90"/>
      <c r="UB9" s="90"/>
      <c r="UC9" s="90"/>
      <c r="UD9" s="90"/>
      <c r="UE9" s="90"/>
      <c r="UF9" s="90"/>
      <c r="UG9" s="90"/>
      <c r="UH9" s="90"/>
      <c r="UI9" s="90"/>
      <c r="UJ9" s="90"/>
      <c r="UK9" s="90"/>
      <c r="UL9" s="90"/>
      <c r="UM9" s="90"/>
      <c r="UN9" s="90"/>
      <c r="UO9" s="90"/>
      <c r="UP9" s="90"/>
      <c r="UQ9" s="90"/>
      <c r="UR9" s="90"/>
      <c r="US9" s="90"/>
      <c r="UT9" s="90"/>
      <c r="UU9" s="90"/>
      <c r="UV9" s="90"/>
      <c r="UW9" s="90"/>
      <c r="UX9" s="90"/>
      <c r="UY9" s="90"/>
      <c r="UZ9" s="90"/>
      <c r="VA9" s="90"/>
      <c r="VB9" s="90"/>
      <c r="VC9" s="90"/>
      <c r="VD9" s="90"/>
      <c r="VE9" s="90"/>
      <c r="VF9" s="90"/>
      <c r="VG9" s="90"/>
      <c r="VH9" s="90"/>
      <c r="VI9" s="90"/>
      <c r="VJ9" s="90"/>
      <c r="VK9" s="90"/>
      <c r="VL9" s="90"/>
      <c r="VM9" s="90"/>
      <c r="VN9" s="90"/>
      <c r="VO9" s="90"/>
      <c r="VP9" s="90"/>
      <c r="VQ9" s="90"/>
      <c r="VR9" s="90"/>
      <c r="VS9" s="90"/>
      <c r="VT9" s="90"/>
      <c r="VU9" s="90"/>
      <c r="VV9" s="90"/>
      <c r="VW9" s="90"/>
      <c r="VX9" s="90"/>
      <c r="VY9" s="90"/>
      <c r="VZ9" s="90"/>
      <c r="WA9" s="90"/>
      <c r="WB9" s="90"/>
      <c r="WC9" s="90"/>
      <c r="WD9" s="90"/>
      <c r="WE9" s="90"/>
      <c r="WF9" s="90"/>
      <c r="WG9" s="90"/>
      <c r="WH9" s="90"/>
      <c r="WI9" s="90"/>
      <c r="WJ9" s="90"/>
      <c r="WK9" s="90"/>
      <c r="WL9" s="90"/>
      <c r="WM9" s="90"/>
      <c r="WN9" s="90"/>
      <c r="WO9" s="90"/>
      <c r="WP9" s="90"/>
      <c r="WQ9" s="90"/>
      <c r="WR9" s="90"/>
      <c r="WS9" s="90"/>
      <c r="WT9" s="90"/>
      <c r="WU9" s="90"/>
      <c r="WV9" s="90"/>
      <c r="WW9" s="90"/>
      <c r="WX9" s="90"/>
      <c r="WY9" s="90"/>
      <c r="WZ9" s="90"/>
      <c r="XA9" s="90"/>
      <c r="XB9" s="90"/>
      <c r="XC9" s="90"/>
      <c r="XD9" s="90"/>
      <c r="XE9" s="90"/>
      <c r="XF9" s="90"/>
      <c r="XG9" s="90"/>
      <c r="XH9" s="90"/>
      <c r="XI9" s="90"/>
      <c r="XJ9" s="90"/>
      <c r="XK9" s="90"/>
      <c r="XL9" s="90"/>
      <c r="XM9" s="90"/>
      <c r="XN9" s="90"/>
      <c r="XO9" s="90"/>
      <c r="XP9" s="90"/>
      <c r="XQ9" s="90"/>
      <c r="XR9" s="90"/>
      <c r="XS9" s="90"/>
      <c r="XT9" s="90"/>
      <c r="XU9" s="90"/>
      <c r="XV9" s="90"/>
      <c r="XW9" s="90"/>
      <c r="XX9" s="90"/>
      <c r="XY9" s="90"/>
      <c r="XZ9" s="90"/>
      <c r="YA9" s="90"/>
      <c r="YB9" s="90"/>
      <c r="YC9" s="90"/>
      <c r="YD9" s="90"/>
      <c r="YE9" s="90"/>
      <c r="YF9" s="90"/>
      <c r="YG9" s="90"/>
      <c r="YH9" s="90"/>
      <c r="YI9" s="90"/>
      <c r="YJ9" s="90"/>
      <c r="YK9" s="90"/>
      <c r="YL9" s="90"/>
      <c r="YM9" s="90"/>
      <c r="YN9" s="90"/>
      <c r="YO9" s="90"/>
      <c r="YP9" s="90"/>
      <c r="YQ9" s="90"/>
      <c r="YR9" s="90"/>
      <c r="YS9" s="90"/>
      <c r="YT9" s="90"/>
      <c r="YU9" s="90"/>
      <c r="YV9" s="90"/>
      <c r="YW9" s="90"/>
      <c r="YX9" s="90"/>
      <c r="YY9" s="90"/>
      <c r="YZ9" s="90"/>
      <c r="ZA9" s="90"/>
      <c r="ZB9" s="90"/>
      <c r="ZC9" s="90"/>
      <c r="ZD9" s="90"/>
      <c r="ZE9" s="90"/>
      <c r="ZF9" s="90"/>
      <c r="ZG9" s="90"/>
      <c r="ZH9" s="90"/>
      <c r="ZI9" s="90"/>
      <c r="ZJ9" s="90"/>
      <c r="ZK9" s="90"/>
      <c r="ZL9" s="90"/>
      <c r="ZM9" s="90"/>
      <c r="ZN9" s="90"/>
      <c r="ZO9" s="90"/>
      <c r="ZP9" s="90"/>
      <c r="ZQ9" s="90"/>
      <c r="ZR9" s="90"/>
      <c r="ZS9" s="90"/>
      <c r="ZT9" s="90"/>
      <c r="ZU9" s="90"/>
      <c r="ZV9" s="90"/>
      <c r="ZW9" s="90"/>
      <c r="ZX9" s="90"/>
      <c r="ZY9" s="90"/>
      <c r="ZZ9" s="90"/>
      <c r="AAA9" s="90"/>
      <c r="AAB9" s="90"/>
      <c r="AAC9" s="90"/>
      <c r="AAD9" s="90"/>
      <c r="AAE9" s="90"/>
      <c r="AAF9" s="90"/>
      <c r="AAG9" s="90"/>
      <c r="AAH9" s="90"/>
      <c r="AAI9" s="90"/>
      <c r="AAJ9" s="90"/>
      <c r="AAK9" s="90"/>
      <c r="AAL9" s="90"/>
      <c r="AAM9" s="90"/>
      <c r="AAN9" s="90"/>
      <c r="AAO9" s="90"/>
      <c r="AAP9" s="90"/>
      <c r="AAQ9" s="90"/>
      <c r="AAR9" s="90"/>
      <c r="AAS9" s="90"/>
      <c r="AAT9" s="90"/>
      <c r="AAU9" s="90"/>
      <c r="AAV9" s="90"/>
      <c r="AAW9" s="90"/>
      <c r="AAX9" s="90"/>
      <c r="AAY9" s="90"/>
      <c r="AAZ9" s="90"/>
      <c r="ABA9" s="90"/>
      <c r="ABB9" s="90"/>
      <c r="ABC9" s="90"/>
      <c r="ABD9" s="90"/>
      <c r="ABE9" s="90"/>
      <c r="ABF9" s="90"/>
      <c r="ABG9" s="90"/>
      <c r="ABH9" s="90"/>
      <c r="ABI9" s="90"/>
      <c r="ABJ9" s="90"/>
      <c r="ABK9" s="90"/>
      <c r="ABL9" s="90"/>
      <c r="ABM9" s="90"/>
      <c r="ABN9" s="90"/>
      <c r="ABO9" s="90"/>
      <c r="ABP9" s="90"/>
      <c r="ABQ9" s="90"/>
      <c r="ABR9" s="90"/>
      <c r="ABS9" s="90"/>
      <c r="ABT9" s="90"/>
      <c r="ABU9" s="90"/>
      <c r="ABV9" s="90"/>
      <c r="ABW9" s="90"/>
      <c r="ABX9" s="90"/>
      <c r="ABY9" s="90"/>
      <c r="ABZ9" s="90"/>
      <c r="ACA9" s="90"/>
      <c r="ACB9" s="90"/>
      <c r="ACC9" s="90"/>
      <c r="ACD9" s="90"/>
      <c r="ACE9" s="90"/>
      <c r="ACF9" s="90"/>
      <c r="ACG9" s="90"/>
      <c r="ACH9" s="90"/>
      <c r="ACI9" s="90"/>
      <c r="ACJ9" s="90"/>
      <c r="ACK9" s="90"/>
      <c r="ACL9" s="90"/>
      <c r="ACM9" s="90"/>
      <c r="ACN9" s="90"/>
      <c r="ACO9" s="90"/>
      <c r="ACP9" s="90"/>
      <c r="ACQ9" s="90"/>
      <c r="ACR9" s="90"/>
      <c r="ACS9" s="90"/>
      <c r="ACT9" s="90"/>
      <c r="ACU9" s="90"/>
      <c r="ACV9" s="90"/>
      <c r="ACW9" s="90"/>
      <c r="ACX9" s="90"/>
      <c r="ACY9" s="90"/>
      <c r="ACZ9" s="90"/>
      <c r="ADA9" s="90"/>
      <c r="ADB9" s="90"/>
      <c r="ADC9" s="90"/>
      <c r="ADD9" s="90"/>
      <c r="ADE9" s="90"/>
      <c r="ADF9" s="90"/>
      <c r="ADG9" s="90"/>
      <c r="ADH9" s="90"/>
      <c r="ADI9" s="90"/>
      <c r="ADJ9" s="90"/>
      <c r="ADK9" s="90"/>
      <c r="ADL9" s="90"/>
      <c r="ADM9" s="90"/>
      <c r="ADN9" s="90"/>
      <c r="ADO9" s="90"/>
      <c r="ADP9" s="90"/>
      <c r="ADQ9" s="90"/>
      <c r="ADR9" s="90"/>
      <c r="ADS9" s="90"/>
      <c r="ADT9" s="90"/>
      <c r="ADU9" s="90"/>
      <c r="ADV9" s="90"/>
      <c r="ADW9" s="90"/>
      <c r="ADX9" s="90"/>
      <c r="ADY9" s="90"/>
      <c r="ADZ9" s="90"/>
      <c r="AEA9" s="90"/>
      <c r="AEB9" s="90"/>
      <c r="AEC9" s="90"/>
      <c r="AED9" s="90"/>
      <c r="AEE9" s="90"/>
      <c r="AEF9" s="90"/>
      <c r="AEG9" s="90"/>
      <c r="AEH9" s="90"/>
      <c r="AEI9" s="90"/>
      <c r="AEJ9" s="90"/>
      <c r="AEK9" s="90"/>
      <c r="AEL9" s="90"/>
      <c r="AEM9" s="90"/>
      <c r="AEN9" s="90"/>
      <c r="AEO9" s="90"/>
      <c r="AEP9" s="90"/>
      <c r="AEQ9" s="90"/>
      <c r="AER9" s="90"/>
      <c r="AES9" s="90"/>
      <c r="AET9" s="90"/>
      <c r="AEU9" s="90"/>
      <c r="AEV9" s="90"/>
      <c r="AEW9" s="90"/>
      <c r="AEX9" s="90"/>
      <c r="AEY9" s="90"/>
      <c r="AEZ9" s="90"/>
      <c r="AFA9" s="90"/>
      <c r="AFB9" s="90"/>
      <c r="AFC9" s="90"/>
      <c r="AFD9" s="90"/>
      <c r="AFE9" s="90"/>
      <c r="AFF9" s="90"/>
      <c r="AFG9" s="90"/>
      <c r="AFH9" s="90"/>
      <c r="AFI9" s="90"/>
      <c r="AFJ9" s="90"/>
      <c r="AFK9" s="90"/>
      <c r="AFL9" s="90"/>
      <c r="AFM9" s="90"/>
      <c r="AFN9" s="90"/>
      <c r="AFO9" s="90"/>
      <c r="AFP9" s="90"/>
      <c r="AFQ9" s="90"/>
      <c r="AFR9" s="90"/>
      <c r="AFS9" s="90"/>
      <c r="AFT9" s="90"/>
      <c r="AFU9" s="90"/>
      <c r="AFV9" s="90"/>
      <c r="AFW9" s="90"/>
      <c r="AFX9" s="90"/>
      <c r="AFY9" s="90"/>
      <c r="AFZ9" s="90"/>
      <c r="AGA9" s="90"/>
      <c r="AGB9" s="90"/>
      <c r="AGC9" s="90"/>
      <c r="AGD9" s="90"/>
      <c r="AGE9" s="90"/>
      <c r="AGF9" s="90"/>
      <c r="AGG9" s="90"/>
      <c r="AGH9" s="90"/>
      <c r="AGI9" s="90"/>
      <c r="AGJ9" s="90"/>
      <c r="AGK9" s="90"/>
      <c r="AGL9" s="90"/>
      <c r="AGM9" s="90"/>
      <c r="AGN9" s="90"/>
      <c r="AGO9" s="90"/>
      <c r="AGP9" s="90"/>
      <c r="AGQ9" s="90"/>
      <c r="AGR9" s="90"/>
      <c r="AGS9" s="90"/>
      <c r="AGT9" s="90"/>
      <c r="AGU9" s="90"/>
      <c r="AGV9" s="90"/>
      <c r="AGW9" s="90"/>
      <c r="AGX9" s="90"/>
      <c r="AGY9" s="90"/>
      <c r="AGZ9" s="90"/>
      <c r="AHA9" s="90"/>
      <c r="AHB9" s="90"/>
      <c r="AHC9" s="90"/>
      <c r="AHD9" s="90"/>
      <c r="AHE9" s="90"/>
      <c r="AHF9" s="90"/>
      <c r="AHG9" s="90"/>
      <c r="AHH9" s="90"/>
      <c r="AHI9" s="90"/>
      <c r="AHJ9" s="90"/>
      <c r="AHK9" s="90"/>
      <c r="AHL9" s="90"/>
      <c r="AHM9" s="90"/>
      <c r="AHN9" s="90"/>
      <c r="AHO9" s="90"/>
      <c r="AHP9" s="90"/>
      <c r="AHQ9" s="90"/>
      <c r="AHR9" s="90"/>
      <c r="AHS9" s="90"/>
      <c r="AHT9" s="90"/>
      <c r="AHU9" s="90"/>
      <c r="AHV9" s="90"/>
      <c r="AHW9" s="90"/>
      <c r="AHX9" s="90"/>
      <c r="AHY9" s="90"/>
      <c r="AHZ9" s="90"/>
      <c r="AIA9" s="90"/>
      <c r="AIB9" s="90"/>
      <c r="AIC9" s="90"/>
      <c r="AID9" s="90"/>
      <c r="AIE9" s="90"/>
      <c r="AIF9" s="90"/>
      <c r="AIG9" s="90"/>
      <c r="AIH9" s="90"/>
      <c r="AII9" s="90"/>
      <c r="AIJ9" s="90"/>
      <c r="AIK9" s="90"/>
      <c r="AIL9" s="90"/>
      <c r="AIM9" s="90"/>
      <c r="AIN9" s="90"/>
      <c r="AIO9" s="90"/>
      <c r="AIP9" s="90"/>
      <c r="AIQ9" s="90"/>
      <c r="AIR9" s="90"/>
      <c r="AIS9" s="90"/>
      <c r="AIT9" s="90"/>
      <c r="AIU9" s="90"/>
      <c r="AIV9" s="90"/>
      <c r="AIW9" s="90"/>
      <c r="AIX9" s="90"/>
      <c r="AIY9" s="90"/>
      <c r="AIZ9" s="90"/>
      <c r="AJA9" s="90"/>
      <c r="AJB9" s="90"/>
      <c r="AJC9" s="90"/>
      <c r="AJD9" s="90"/>
      <c r="AJE9" s="90"/>
      <c r="AJF9" s="90"/>
      <c r="AJG9" s="90"/>
      <c r="AJH9" s="90"/>
      <c r="AJI9" s="90"/>
      <c r="AJJ9" s="90"/>
      <c r="AJK9" s="90"/>
      <c r="AJL9" s="90"/>
      <c r="AJM9" s="90"/>
      <c r="AJN9" s="90"/>
      <c r="AJO9" s="90"/>
      <c r="AJP9" s="90"/>
      <c r="AJQ9" s="90"/>
      <c r="AJR9" s="90"/>
      <c r="AJS9" s="90"/>
      <c r="AJT9" s="90"/>
      <c r="AJU9" s="90"/>
      <c r="AJV9" s="90"/>
      <c r="AJW9" s="90"/>
      <c r="AJX9" s="90"/>
      <c r="AJY9" s="90"/>
      <c r="AJZ9" s="90"/>
      <c r="AKA9" s="90"/>
      <c r="AKB9" s="90"/>
      <c r="AKC9" s="90"/>
      <c r="AKD9" s="90"/>
      <c r="AKE9" s="90"/>
      <c r="AKF9" s="90"/>
      <c r="AKG9" s="90"/>
      <c r="AKH9" s="90"/>
      <c r="AKI9" s="90"/>
      <c r="AKJ9" s="90"/>
      <c r="AKK9" s="90"/>
      <c r="AKL9" s="90"/>
      <c r="AKM9" s="90"/>
      <c r="AKN9" s="90"/>
      <c r="AKO9" s="90"/>
      <c r="AKP9" s="90"/>
      <c r="AKQ9" s="90"/>
      <c r="AKR9" s="90"/>
      <c r="AKS9" s="90"/>
      <c r="AKT9" s="90"/>
      <c r="AKU9" s="90"/>
      <c r="AKV9" s="90"/>
      <c r="AKW9" s="90"/>
      <c r="AKX9" s="90"/>
      <c r="AKY9" s="90"/>
      <c r="AKZ9" s="90"/>
      <c r="ALA9" s="90"/>
      <c r="ALB9" s="90"/>
      <c r="ALC9" s="90"/>
      <c r="ALD9" s="90"/>
      <c r="ALE9" s="90"/>
      <c r="ALF9" s="90"/>
      <c r="ALG9" s="90"/>
      <c r="ALH9" s="90"/>
      <c r="ALI9" s="90"/>
      <c r="ALJ9" s="90"/>
      <c r="ALK9" s="90"/>
      <c r="ALL9" s="90"/>
      <c r="ALM9" s="90"/>
      <c r="ALN9" s="90"/>
      <c r="ALO9" s="90"/>
      <c r="ALP9" s="90"/>
      <c r="ALQ9" s="90"/>
      <c r="ALR9" s="90"/>
      <c r="ALS9" s="90"/>
      <c r="ALT9" s="90"/>
      <c r="ALU9" s="90"/>
      <c r="ALV9" s="90"/>
      <c r="ALW9" s="90"/>
      <c r="ALX9" s="90"/>
      <c r="ALY9" s="90"/>
      <c r="ALZ9" s="90"/>
      <c r="AMA9" s="90"/>
      <c r="AMB9" s="90"/>
      <c r="AMC9" s="90"/>
      <c r="AMD9" s="90"/>
      <c r="AME9" s="90"/>
      <c r="AMF9" s="90"/>
      <c r="AMG9" s="90"/>
      <c r="AMH9" s="90"/>
      <c r="AMI9" s="90"/>
      <c r="AMJ9" s="90"/>
    </row>
    <row r="10" spans="1:1024" s="87" customFormat="1" ht="20.100000000000001" customHeight="1">
      <c r="A10" s="271" t="s">
        <v>678</v>
      </c>
      <c r="B10" s="272"/>
      <c r="C10" s="272"/>
      <c r="D10" s="272"/>
      <c r="E10" s="272"/>
      <c r="F10" s="272"/>
      <c r="G10" s="174" t="s">
        <v>1</v>
      </c>
      <c r="H10" s="285">
        <v>0.2223</v>
      </c>
      <c r="I10" s="295"/>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0"/>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c r="AIQ10" s="90"/>
      <c r="AIR10" s="90"/>
      <c r="AIS10" s="90"/>
      <c r="AIT10" s="90"/>
      <c r="AIU10" s="90"/>
      <c r="AIV10" s="90"/>
      <c r="AIW10" s="90"/>
      <c r="AIX10" s="90"/>
      <c r="AIY10" s="90"/>
      <c r="AIZ10" s="90"/>
      <c r="AJA10" s="90"/>
      <c r="AJB10" s="90"/>
      <c r="AJC10" s="90"/>
      <c r="AJD10" s="90"/>
      <c r="AJE10" s="90"/>
      <c r="AJF10" s="90"/>
      <c r="AJG10" s="90"/>
      <c r="AJH10" s="90"/>
      <c r="AJI10" s="90"/>
      <c r="AJJ10" s="90"/>
      <c r="AJK10" s="90"/>
      <c r="AJL10" s="90"/>
      <c r="AJM10" s="90"/>
      <c r="AJN10" s="90"/>
      <c r="AJO10" s="90"/>
      <c r="AJP10" s="90"/>
      <c r="AJQ10" s="90"/>
      <c r="AJR10" s="90"/>
      <c r="AJS10" s="90"/>
      <c r="AJT10" s="90"/>
      <c r="AJU10" s="90"/>
      <c r="AJV10" s="90"/>
      <c r="AJW10" s="90"/>
      <c r="AJX10" s="90"/>
      <c r="AJY10" s="90"/>
      <c r="AJZ10" s="90"/>
      <c r="AKA10" s="90"/>
      <c r="AKB10" s="90"/>
      <c r="AKC10" s="90"/>
      <c r="AKD10" s="90"/>
      <c r="AKE10" s="90"/>
      <c r="AKF10" s="90"/>
      <c r="AKG10" s="90"/>
      <c r="AKH10" s="90"/>
      <c r="AKI10" s="90"/>
      <c r="AKJ10" s="90"/>
      <c r="AKK10" s="90"/>
      <c r="AKL10" s="90"/>
      <c r="AKM10" s="90"/>
      <c r="AKN10" s="90"/>
      <c r="AKO10" s="90"/>
      <c r="AKP10" s="90"/>
      <c r="AKQ10" s="90"/>
      <c r="AKR10" s="90"/>
      <c r="AKS10" s="90"/>
      <c r="AKT10" s="90"/>
      <c r="AKU10" s="90"/>
      <c r="AKV10" s="90"/>
      <c r="AKW10" s="90"/>
      <c r="AKX10" s="90"/>
      <c r="AKY10" s="90"/>
      <c r="AKZ10" s="90"/>
      <c r="ALA10" s="90"/>
      <c r="ALB10" s="90"/>
      <c r="ALC10" s="90"/>
      <c r="ALD10" s="90"/>
      <c r="ALE10" s="90"/>
      <c r="ALF10" s="90"/>
      <c r="ALG10" s="90"/>
      <c r="ALH10" s="90"/>
      <c r="ALI10" s="90"/>
      <c r="ALJ10" s="90"/>
      <c r="ALK10" s="90"/>
      <c r="ALL10" s="90"/>
      <c r="ALM10" s="90"/>
      <c r="ALN10" s="90"/>
      <c r="ALO10" s="90"/>
      <c r="ALP10" s="90"/>
      <c r="ALQ10" s="90"/>
      <c r="ALR10" s="90"/>
      <c r="ALS10" s="90"/>
      <c r="ALT10" s="90"/>
      <c r="ALU10" s="90"/>
      <c r="ALV10" s="90"/>
      <c r="ALW10" s="90"/>
      <c r="ALX10" s="90"/>
      <c r="ALY10" s="90"/>
      <c r="ALZ10" s="90"/>
      <c r="AMA10" s="90"/>
      <c r="AMB10" s="90"/>
      <c r="AMC10" s="90"/>
      <c r="AMD10" s="90"/>
      <c r="AME10" s="90"/>
      <c r="AMF10" s="90"/>
      <c r="AMG10" s="90"/>
      <c r="AMH10" s="90"/>
      <c r="AMI10" s="90"/>
      <c r="AMJ10" s="90"/>
    </row>
    <row r="11" spans="1:1024" s="100" customFormat="1">
      <c r="A11" s="273"/>
      <c r="B11" s="273"/>
      <c r="C11" s="273"/>
      <c r="D11" s="273"/>
      <c r="E11" s="273"/>
      <c r="F11" s="273"/>
      <c r="G11" s="273"/>
      <c r="H11" s="273"/>
    </row>
    <row r="12" spans="1:1024" ht="12.75">
      <c r="A12" s="440" t="s">
        <v>2</v>
      </c>
      <c r="B12" s="440"/>
      <c r="C12" s="440" t="s">
        <v>228</v>
      </c>
      <c r="D12" s="440"/>
      <c r="E12" s="440"/>
      <c r="F12" s="440"/>
      <c r="G12" s="440"/>
      <c r="H12" s="440"/>
    </row>
    <row r="13" spans="1:1024">
      <c r="A13" s="375">
        <v>1</v>
      </c>
      <c r="B13" s="375"/>
      <c r="C13" s="376" t="str">
        <f>'[1]PLANILHA ORÇAMENTARIA'!D8</f>
        <v xml:space="preserve">SERVIÇOS PRELIMINARES </v>
      </c>
      <c r="D13" s="376"/>
      <c r="E13" s="376"/>
      <c r="F13" s="376"/>
      <c r="G13" s="376"/>
      <c r="H13" s="376"/>
    </row>
    <row r="14" spans="1:1024" ht="12.75" customHeight="1">
      <c r="A14" s="391" t="s">
        <v>12</v>
      </c>
      <c r="B14" s="393"/>
      <c r="C14" s="405" t="str">
        <f>'[1]PLANILHA ORÇAMENTARIA'!D9</f>
        <v>FORNECIMENTO E COLOCAÇÃO DE PLACA DE OBRA EM CHAPA GALVANIZADA (3,00 X 1,5 0 M) - EM CHAPA GALVANIZADA 0,26 AFIXADAS COM REBITES 540 E PARAFUSOS 3/8, EM ESTRUTURA METÁLICA VIGA U 2" ENRIJECIDA COM METALON 20 X 20, SUPORTE EM EUCALIPTO AUTOCLAVADO PINTADAS.</v>
      </c>
      <c r="D14" s="405"/>
      <c r="E14" s="405"/>
      <c r="F14" s="405"/>
      <c r="G14" s="405"/>
      <c r="H14" s="406"/>
    </row>
    <row r="15" spans="1:1024">
      <c r="A15" s="394"/>
      <c r="B15" s="396"/>
      <c r="C15" s="407"/>
      <c r="D15" s="407"/>
      <c r="E15" s="407"/>
      <c r="F15" s="407"/>
      <c r="G15" s="407"/>
      <c r="H15" s="408"/>
    </row>
    <row r="16" spans="1:1024">
      <c r="A16" s="394"/>
      <c r="B16" s="396"/>
      <c r="C16" s="100" t="s">
        <v>229</v>
      </c>
      <c r="D16" s="100" t="s">
        <v>230</v>
      </c>
      <c r="E16" s="100"/>
      <c r="F16" s="100"/>
      <c r="G16" s="100"/>
      <c r="H16" s="101"/>
    </row>
    <row r="17" spans="1:8">
      <c r="A17" s="394"/>
      <c r="B17" s="396"/>
      <c r="C17" s="100" t="s">
        <v>231</v>
      </c>
      <c r="D17" s="106">
        <v>1</v>
      </c>
      <c r="E17" s="100"/>
      <c r="F17" s="100"/>
      <c r="G17" s="100"/>
      <c r="H17" s="101"/>
    </row>
    <row r="18" spans="1:8">
      <c r="A18" s="397"/>
      <c r="B18" s="399"/>
      <c r="C18" s="402" t="s">
        <v>232</v>
      </c>
      <c r="D18" s="403"/>
      <c r="E18" s="103"/>
      <c r="F18" s="103"/>
      <c r="G18" s="103"/>
      <c r="H18" s="104"/>
    </row>
    <row r="19" spans="1:8" ht="12.75" customHeight="1">
      <c r="A19" s="391" t="s">
        <v>424</v>
      </c>
      <c r="B19" s="393"/>
      <c r="C19" s="405" t="str">
        <f>'[1]PLANILHA ORÇAMENTARIA'!D10</f>
        <v>LIMPEZA DE TERRENO COM REMOÇÃO DE CAMADA VEGETAL</v>
      </c>
      <c r="D19" s="405"/>
      <c r="E19" s="405"/>
      <c r="F19" s="405"/>
      <c r="G19" s="405"/>
      <c r="H19" s="406"/>
    </row>
    <row r="20" spans="1:8">
      <c r="A20" s="394"/>
      <c r="B20" s="396"/>
      <c r="C20" s="100" t="s">
        <v>229</v>
      </c>
      <c r="D20" s="100" t="s">
        <v>210</v>
      </c>
      <c r="E20" s="100"/>
      <c r="F20" s="100"/>
      <c r="G20" s="100"/>
      <c r="H20" s="101"/>
    </row>
    <row r="21" spans="1:8">
      <c r="A21" s="394"/>
      <c r="B21" s="396"/>
      <c r="C21" s="100" t="s">
        <v>231</v>
      </c>
      <c r="D21" s="106">
        <v>998.7</v>
      </c>
      <c r="E21" s="100"/>
      <c r="F21" s="100"/>
      <c r="G21" s="100"/>
      <c r="H21" s="101"/>
    </row>
    <row r="22" spans="1:8">
      <c r="A22" s="397"/>
      <c r="B22" s="399"/>
      <c r="C22" s="402" t="s">
        <v>238</v>
      </c>
      <c r="D22" s="403"/>
      <c r="E22" s="403"/>
      <c r="F22" s="403"/>
      <c r="G22" s="403"/>
      <c r="H22" s="404"/>
    </row>
    <row r="23" spans="1:8" ht="12.75" customHeight="1">
      <c r="A23" s="391" t="s">
        <v>425</v>
      </c>
      <c r="B23" s="393"/>
      <c r="C23" s="405" t="str">
        <f>'[1]PLANILHA ORÇAMENTARIA'!D11</f>
        <v>TAPUME DE CHAPA DE MADEIRA COMPENSADA COM 6MM, COM ALTURA DE 2,20M</v>
      </c>
      <c r="D23" s="405"/>
      <c r="E23" s="405"/>
      <c r="F23" s="405"/>
      <c r="G23" s="405"/>
      <c r="H23" s="406"/>
    </row>
    <row r="24" spans="1:8">
      <c r="A24" s="394"/>
      <c r="B24" s="396"/>
      <c r="C24" s="100" t="s">
        <v>229</v>
      </c>
      <c r="D24" s="100" t="s">
        <v>210</v>
      </c>
      <c r="E24" s="100"/>
      <c r="F24" s="100"/>
      <c r="G24" s="100"/>
      <c r="H24" s="101"/>
    </row>
    <row r="25" spans="1:8">
      <c r="A25" s="394"/>
      <c r="B25" s="396"/>
      <c r="C25" s="100" t="s">
        <v>231</v>
      </c>
      <c r="D25" s="106" t="s">
        <v>413</v>
      </c>
      <c r="E25" s="100"/>
      <c r="F25" s="100"/>
      <c r="G25" s="100"/>
      <c r="H25" s="101"/>
    </row>
    <row r="26" spans="1:8">
      <c r="A26" s="397"/>
      <c r="B26" s="399"/>
      <c r="C26" s="402" t="s">
        <v>412</v>
      </c>
      <c r="D26" s="403"/>
      <c r="E26" s="403"/>
      <c r="F26" s="403"/>
      <c r="G26" s="403"/>
      <c r="H26" s="404"/>
    </row>
    <row r="27" spans="1:8">
      <c r="A27" s="375">
        <f>'[1]PLANILHA ORÇAMENTARIA'!A13</f>
        <v>2</v>
      </c>
      <c r="B27" s="375"/>
      <c r="C27" s="376" t="str">
        <f>'[1]PLANILHA ORÇAMENTARIA'!D13</f>
        <v>MOVIMENTO DE TERRAS PARA FUNDAÇÕES E REDES</v>
      </c>
      <c r="D27" s="376"/>
      <c r="E27" s="376"/>
      <c r="F27" s="376"/>
      <c r="G27" s="376"/>
      <c r="H27" s="376"/>
    </row>
    <row r="28" spans="1:8" ht="12.75" customHeight="1">
      <c r="A28" s="391" t="str">
        <f>'[1]PLANILHA ORÇAMENTARIA'!A14</f>
        <v>2.1.1</v>
      </c>
      <c r="B28" s="393"/>
      <c r="C28" s="405" t="str">
        <f>'[1]PLANILHA ORÇAMENTARIA'!D14</f>
        <v>ATERRO MANUAL PARA NIVELAMENTO DO TERRENO COM SOLO ARGILO-ARENOSO, EM CAMADAS DE 0,40 M E COMPACTAÇÃO MECANIZADA.</v>
      </c>
      <c r="D28" s="405"/>
      <c r="E28" s="405"/>
      <c r="F28" s="405"/>
      <c r="G28" s="405"/>
      <c r="H28" s="406"/>
    </row>
    <row r="29" spans="1:8">
      <c r="A29" s="394"/>
      <c r="B29" s="396"/>
      <c r="C29" s="100" t="s">
        <v>229</v>
      </c>
      <c r="D29" s="100" t="s">
        <v>216</v>
      </c>
      <c r="E29" s="100"/>
      <c r="F29" s="100"/>
      <c r="G29" s="100"/>
      <c r="H29" s="101"/>
    </row>
    <row r="30" spans="1:8">
      <c r="A30" s="394"/>
      <c r="B30" s="396"/>
      <c r="C30" s="100" t="s">
        <v>231</v>
      </c>
      <c r="D30" s="196">
        <f>'PLANILHA ORÇAMENTARIA'!F20</f>
        <v>25.36</v>
      </c>
      <c r="E30" s="100"/>
      <c r="F30" s="100"/>
      <c r="G30" s="100"/>
      <c r="H30" s="101"/>
    </row>
    <row r="31" spans="1:8">
      <c r="A31" s="397"/>
      <c r="B31" s="399"/>
      <c r="C31" s="402" t="s">
        <v>414</v>
      </c>
      <c r="D31" s="403"/>
      <c r="E31" s="403"/>
      <c r="F31" s="403"/>
      <c r="G31" s="403"/>
      <c r="H31" s="404"/>
    </row>
    <row r="32" spans="1:8">
      <c r="A32" s="433" t="str">
        <f>'[1]PLANILHA ORÇAMENTARIA'!A15</f>
        <v>2.1.2</v>
      </c>
      <c r="B32" s="433"/>
      <c r="C32" s="432" t="s">
        <v>420</v>
      </c>
      <c r="D32" s="400"/>
      <c r="E32" s="196"/>
      <c r="F32" s="196"/>
      <c r="G32" s="196"/>
      <c r="H32" s="197"/>
    </row>
    <row r="33" spans="1:8">
      <c r="A33" s="433"/>
      <c r="B33" s="433"/>
      <c r="C33" s="100" t="s">
        <v>229</v>
      </c>
      <c r="D33" s="100" t="s">
        <v>216</v>
      </c>
      <c r="E33" s="100"/>
      <c r="F33" s="100" t="b">
        <f>'[1]MEMORIAL DE CALCULO'!C57:H57=(4*0.6*0.6*0.4)</f>
        <v>0</v>
      </c>
      <c r="G33" s="100"/>
      <c r="H33" s="101"/>
    </row>
    <row r="34" spans="1:8">
      <c r="A34" s="433"/>
      <c r="B34" s="433"/>
      <c r="C34" s="100" t="s">
        <v>231</v>
      </c>
      <c r="D34" s="196">
        <f>'PLANILHA ORÇAMENTARIA'!F21</f>
        <v>25.36</v>
      </c>
      <c r="E34" s="100"/>
      <c r="F34" s="100"/>
      <c r="G34" s="100"/>
      <c r="H34" s="101"/>
    </row>
    <row r="35" spans="1:8">
      <c r="A35" s="433"/>
      <c r="B35" s="433"/>
      <c r="C35" s="402" t="s">
        <v>414</v>
      </c>
      <c r="D35" s="403"/>
      <c r="E35" s="403"/>
      <c r="F35" s="403"/>
      <c r="G35" s="403"/>
      <c r="H35" s="404"/>
    </row>
    <row r="36" spans="1:8">
      <c r="A36" s="394" t="str">
        <f>'[1]PLANILHA ORÇAMENTARIA'!A16</f>
        <v>2.1.3</v>
      </c>
      <c r="B36" s="396"/>
      <c r="C36" s="432" t="s">
        <v>417</v>
      </c>
      <c r="D36" s="400"/>
      <c r="E36" s="400"/>
      <c r="F36" s="400"/>
      <c r="G36" s="196"/>
      <c r="H36" s="197"/>
    </row>
    <row r="37" spans="1:8">
      <c r="A37" s="394"/>
      <c r="B37" s="396"/>
      <c r="C37" s="100" t="s">
        <v>229</v>
      </c>
      <c r="D37" s="100" t="s">
        <v>216</v>
      </c>
      <c r="E37" s="100"/>
      <c r="F37" s="100"/>
      <c r="G37" s="100"/>
      <c r="H37" s="101"/>
    </row>
    <row r="38" spans="1:8">
      <c r="A38" s="394"/>
      <c r="B38" s="396"/>
      <c r="C38" s="100" t="s">
        <v>231</v>
      </c>
      <c r="D38" s="196">
        <f>'PLANILHA ORÇAMENTARIA'!F22</f>
        <v>25.36</v>
      </c>
      <c r="E38" s="100"/>
      <c r="F38" s="100"/>
      <c r="G38" s="100"/>
      <c r="H38" s="101"/>
    </row>
    <row r="39" spans="1:8">
      <c r="A39" s="397"/>
      <c r="B39" s="399"/>
      <c r="C39" s="402" t="s">
        <v>414</v>
      </c>
      <c r="D39" s="403"/>
      <c r="E39" s="403"/>
      <c r="F39" s="403"/>
      <c r="G39" s="403"/>
      <c r="H39" s="404"/>
    </row>
    <row r="40" spans="1:8" ht="12.75" customHeight="1">
      <c r="A40" s="391" t="str">
        <f>'[1]PLANILHA ORÇAMENTARIA'!A17</f>
        <v>2.1.4</v>
      </c>
      <c r="B40" s="393"/>
      <c r="C40" s="405" t="str">
        <f>'[1]PLANILHA ORÇAMENTARIA'!D17</f>
        <v>ESCAVAÇÃO MANUAL DE VALAS H &lt;= 1,50 M (PLUVIAL, ÁGUA FRIA, ESGOTO E ELÉTRICO).</v>
      </c>
      <c r="D40" s="405"/>
      <c r="E40" s="405"/>
      <c r="F40" s="405"/>
      <c r="G40" s="405"/>
      <c r="H40" s="406"/>
    </row>
    <row r="41" spans="1:8">
      <c r="A41" s="394"/>
      <c r="B41" s="396"/>
      <c r="C41" s="100" t="s">
        <v>229</v>
      </c>
      <c r="D41" s="100" t="s">
        <v>216</v>
      </c>
      <c r="E41" s="100"/>
      <c r="F41" s="100"/>
      <c r="G41" s="100"/>
      <c r="H41" s="101"/>
    </row>
    <row r="42" spans="1:8">
      <c r="A42" s="394"/>
      <c r="B42" s="396"/>
      <c r="C42" s="100" t="s">
        <v>231</v>
      </c>
      <c r="D42" s="196" t="s">
        <v>427</v>
      </c>
      <c r="E42" s="100"/>
      <c r="F42" s="100"/>
      <c r="G42" s="100"/>
      <c r="H42" s="101"/>
    </row>
    <row r="43" spans="1:8" ht="16.5" customHeight="1">
      <c r="A43" s="397"/>
      <c r="B43" s="399"/>
      <c r="C43" s="402" t="s">
        <v>426</v>
      </c>
      <c r="D43" s="403"/>
      <c r="E43" s="403"/>
      <c r="F43" s="403"/>
      <c r="G43" s="403"/>
      <c r="H43" s="404"/>
    </row>
    <row r="44" spans="1:8" ht="12.75" customHeight="1">
      <c r="A44" s="391" t="str">
        <f>'[1]PLANILHA ORÇAMENTARIA'!A18</f>
        <v>2.1.5</v>
      </c>
      <c r="B44" s="393"/>
      <c r="C44" s="405" t="str">
        <f>'[1]PLANILHA ORÇAMENTARIA'!D18</f>
        <v>REATERRO DE VALA COM COMPACTAÇÃO MANUAL, COM MATERIAL DA OBRA</v>
      </c>
      <c r="D44" s="405"/>
      <c r="E44" s="405"/>
      <c r="F44" s="405"/>
      <c r="G44" s="405"/>
      <c r="H44" s="406"/>
    </row>
    <row r="45" spans="1:8">
      <c r="A45" s="394"/>
      <c r="B45" s="396"/>
      <c r="C45" s="100" t="s">
        <v>229</v>
      </c>
      <c r="D45" s="100" t="s">
        <v>216</v>
      </c>
      <c r="E45" s="100"/>
      <c r="F45" s="100"/>
      <c r="G45" s="100"/>
      <c r="H45" s="101"/>
    </row>
    <row r="46" spans="1:8">
      <c r="A46" s="394"/>
      <c r="B46" s="396"/>
      <c r="C46" s="100" t="s">
        <v>231</v>
      </c>
      <c r="D46" s="100" t="s">
        <v>429</v>
      </c>
      <c r="E46" s="100"/>
      <c r="F46" s="100"/>
      <c r="G46" s="100"/>
      <c r="H46" s="101"/>
    </row>
    <row r="47" spans="1:8">
      <c r="A47" s="397"/>
      <c r="B47" s="399"/>
      <c r="C47" s="402" t="s">
        <v>428</v>
      </c>
      <c r="D47" s="403"/>
      <c r="E47" s="403"/>
      <c r="F47" s="403"/>
      <c r="G47" s="403"/>
      <c r="H47" s="404"/>
    </row>
    <row r="48" spans="1:8" ht="12.75" customHeight="1">
      <c r="A48" s="391" t="str">
        <f>'[1]PLANILHA ORÇAMENTARIA'!A19</f>
        <v>2.1.6</v>
      </c>
      <c r="B48" s="393"/>
      <c r="C48" s="405" t="str">
        <f>'[1]PLANILHA ORÇAMENTARIA'!D19</f>
        <v>TRANSPORTE DE MATERIAL DE QUALQUER NATUREZA CARRINHO DE MÃO DMT &lt;= 50 M</v>
      </c>
      <c r="D48" s="405"/>
      <c r="E48" s="405"/>
      <c r="F48" s="405"/>
      <c r="G48" s="405"/>
      <c r="H48" s="406"/>
    </row>
    <row r="49" spans="1:8">
      <c r="A49" s="394"/>
      <c r="B49" s="396"/>
      <c r="C49" s="100" t="s">
        <v>229</v>
      </c>
      <c r="D49" s="100" t="s">
        <v>216</v>
      </c>
      <c r="E49" s="100"/>
      <c r="F49" s="100"/>
      <c r="G49" s="100"/>
      <c r="H49" s="101"/>
    </row>
    <row r="50" spans="1:8">
      <c r="A50" s="394"/>
      <c r="B50" s="396"/>
      <c r="C50" s="100" t="s">
        <v>231</v>
      </c>
      <c r="D50" s="196" t="s">
        <v>431</v>
      </c>
      <c r="E50" s="100"/>
      <c r="F50" s="100"/>
      <c r="G50" s="100"/>
      <c r="H50" s="101"/>
    </row>
    <row r="51" spans="1:8">
      <c r="A51" s="397"/>
      <c r="B51" s="399"/>
      <c r="C51" s="402" t="s">
        <v>430</v>
      </c>
      <c r="D51" s="403"/>
      <c r="E51" s="403"/>
      <c r="F51" s="403"/>
      <c r="G51" s="403"/>
      <c r="H51" s="404"/>
    </row>
    <row r="52" spans="1:8" ht="18.75" customHeight="1">
      <c r="A52" s="375">
        <f>'[1]PLANILHA ORÇAMENTARIA'!A21</f>
        <v>3</v>
      </c>
      <c r="B52" s="375"/>
      <c r="C52" s="376" t="str">
        <f>'[1]PLANILHA ORÇAMENTARIA'!D21</f>
        <v>FUNDAÇÕES</v>
      </c>
      <c r="D52" s="376"/>
      <c r="E52" s="376"/>
      <c r="F52" s="376"/>
      <c r="G52" s="376"/>
      <c r="H52" s="376"/>
    </row>
    <row r="53" spans="1:8">
      <c r="A53" s="377" t="str">
        <f>'[1]PLANILHA ORÇAMENTARIA'!A22</f>
        <v>3.1</v>
      </c>
      <c r="B53" s="377"/>
      <c r="C53" s="378" t="str">
        <f>'[1]PLANILHA ORÇAMENTARIA'!D22</f>
        <v>SAPATAS</v>
      </c>
      <c r="D53" s="378"/>
      <c r="E53" s="378"/>
      <c r="F53" s="378"/>
      <c r="G53" s="378"/>
      <c r="H53" s="378"/>
    </row>
    <row r="54" spans="1:8" ht="12" customHeight="1">
      <c r="A54" s="391" t="str">
        <f>'[1]PLANILHA ORÇAMENTARIA'!A23</f>
        <v>3.1.2</v>
      </c>
      <c r="B54" s="393"/>
      <c r="C54" s="405" t="str">
        <f>'[1]PLANILHA ORÇAMENTARIA'!D23</f>
        <v>FORMA E DESFORMA DE TÁBUA E SARRAFO, REAPROVEITAMENTO (3X) (FUNDAÇÃO)</v>
      </c>
      <c r="D54" s="405"/>
      <c r="E54" s="405"/>
      <c r="F54" s="405"/>
      <c r="G54" s="405"/>
      <c r="H54" s="406"/>
    </row>
    <row r="55" spans="1:8">
      <c r="A55" s="394"/>
      <c r="B55" s="396"/>
      <c r="C55" s="100" t="s">
        <v>229</v>
      </c>
      <c r="D55" s="100" t="s">
        <v>210</v>
      </c>
      <c r="E55" s="100"/>
      <c r="F55" s="100"/>
      <c r="G55" s="100"/>
      <c r="H55" s="101"/>
    </row>
    <row r="56" spans="1:8">
      <c r="A56" s="394"/>
      <c r="B56" s="396"/>
      <c r="C56" s="100" t="s">
        <v>231</v>
      </c>
      <c r="D56" s="196">
        <f>'[1]PLANILHA ORÇAMENTARIA'!F23</f>
        <v>3.84</v>
      </c>
      <c r="E56" s="100"/>
      <c r="F56" s="100"/>
      <c r="G56" s="100"/>
      <c r="H56" s="101"/>
    </row>
    <row r="57" spans="1:8">
      <c r="A57" s="397"/>
      <c r="B57" s="399"/>
      <c r="C57" s="402" t="s">
        <v>432</v>
      </c>
      <c r="D57" s="403"/>
      <c r="E57" s="403"/>
      <c r="F57" s="403"/>
      <c r="G57" s="403"/>
      <c r="H57" s="404"/>
    </row>
    <row r="58" spans="1:8" ht="12" customHeight="1">
      <c r="A58" s="391" t="str">
        <f>'[1]PLANILHA ORÇAMENTARIA'!A24</f>
        <v>3.1.3</v>
      </c>
      <c r="B58" s="393"/>
      <c r="C58" s="405" t="str">
        <f>'[1]PLANILHA ORÇAMENTARIA'!D24</f>
        <v>ARMAÇÃO AÇO CA-50, DIAM. 6,3 (1/4) Á 12,5MM(1/2) -FORNECIMENTO/CORTE PERDA DE 10%) / DOBRA / COLOCAÇÃO</v>
      </c>
      <c r="D58" s="405"/>
      <c r="E58" s="405"/>
      <c r="F58" s="405"/>
      <c r="G58" s="405"/>
      <c r="H58" s="406"/>
    </row>
    <row r="59" spans="1:8">
      <c r="A59" s="394"/>
      <c r="B59" s="396"/>
      <c r="C59" s="100" t="s">
        <v>229</v>
      </c>
      <c r="D59" s="100" t="s">
        <v>217</v>
      </c>
      <c r="E59" s="100"/>
      <c r="F59" s="100"/>
      <c r="G59" s="100"/>
      <c r="H59" s="101"/>
    </row>
    <row r="60" spans="1:8">
      <c r="A60" s="394"/>
      <c r="B60" s="396"/>
      <c r="C60" s="100" t="s">
        <v>231</v>
      </c>
      <c r="D60" s="106">
        <f>'[1]PLANILHA ORÇAMENTARIA'!F24</f>
        <v>17.769599999999997</v>
      </c>
      <c r="E60" s="100"/>
      <c r="F60" s="100"/>
      <c r="G60" s="100"/>
      <c r="H60" s="101"/>
    </row>
    <row r="61" spans="1:8">
      <c r="A61" s="397"/>
      <c r="B61" s="399"/>
      <c r="C61" s="402" t="s">
        <v>699</v>
      </c>
      <c r="D61" s="403"/>
      <c r="E61" s="403"/>
      <c r="F61" s="403"/>
      <c r="G61" s="403"/>
      <c r="H61" s="404"/>
    </row>
    <row r="62" spans="1:8" ht="12" customHeight="1">
      <c r="A62" s="391" t="str">
        <f>'[1]PLANILHA ORÇAMENTARIA'!A25</f>
        <v>3.1.4</v>
      </c>
      <c r="B62" s="393"/>
      <c r="C62" s="405" t="str">
        <f>'[1]PLANILHA ORÇAMENTARIA'!D25</f>
        <v>FORNECIMENTO DE CONCRETO ESTRUTURAL, USINADO BOMBEADO, AUTO-ADENSÁVEL, COM FCK 30 MPA, INCLUSIVE LANÇAMENTO E ACABAMENTO.</v>
      </c>
      <c r="D62" s="405"/>
      <c r="E62" s="405"/>
      <c r="F62" s="405"/>
      <c r="G62" s="405"/>
      <c r="H62" s="406"/>
    </row>
    <row r="63" spans="1:8">
      <c r="A63" s="394"/>
      <c r="B63" s="396"/>
      <c r="C63" s="100" t="s">
        <v>229</v>
      </c>
      <c r="D63" s="100" t="s">
        <v>216</v>
      </c>
      <c r="E63" s="100"/>
      <c r="F63" s="100"/>
      <c r="G63" s="100"/>
      <c r="H63" s="101"/>
    </row>
    <row r="64" spans="1:8">
      <c r="A64" s="394"/>
      <c r="B64" s="396"/>
      <c r="C64" s="100" t="s">
        <v>231</v>
      </c>
      <c r="D64" s="196">
        <f>'[1]PLANILHA ORÇAMENTARIA'!F25</f>
        <v>0.57599999999999996</v>
      </c>
      <c r="E64" s="100"/>
      <c r="F64" s="100"/>
      <c r="G64" s="100"/>
      <c r="H64" s="101"/>
    </row>
    <row r="65" spans="1:8">
      <c r="A65" s="397"/>
      <c r="B65" s="399"/>
      <c r="C65" s="402" t="s">
        <v>433</v>
      </c>
      <c r="D65" s="403"/>
      <c r="E65" s="403"/>
      <c r="F65" s="403"/>
      <c r="G65" s="403"/>
      <c r="H65" s="404"/>
    </row>
    <row r="66" spans="1:8">
      <c r="A66" s="377" t="str">
        <f>'[1]PLANILHA ORÇAMENTARIA'!A26</f>
        <v>3.2</v>
      </c>
      <c r="B66" s="377"/>
      <c r="C66" s="378" t="str">
        <f>'[1]PLANILHA ORÇAMENTARIA'!D26</f>
        <v>MURO DE DIVISA - INCLUSO IMPLANTAÇÃO</v>
      </c>
      <c r="D66" s="378"/>
      <c r="E66" s="378"/>
      <c r="F66" s="378"/>
      <c r="G66" s="378"/>
      <c r="H66" s="378"/>
    </row>
    <row r="67" spans="1:8">
      <c r="A67" s="417" t="str">
        <f>'[1]PLANILHA ORÇAMENTARIA'!A27</f>
        <v>3.2.1</v>
      </c>
      <c r="B67" s="418"/>
      <c r="C67" s="428" t="s">
        <v>327</v>
      </c>
      <c r="D67" s="429"/>
      <c r="E67" s="194"/>
      <c r="F67" s="194"/>
      <c r="G67" s="194"/>
      <c r="H67" s="195"/>
    </row>
    <row r="68" spans="1:8">
      <c r="A68" s="419"/>
      <c r="B68" s="420"/>
      <c r="C68" s="100" t="s">
        <v>229</v>
      </c>
      <c r="D68" s="100" t="s">
        <v>210</v>
      </c>
      <c r="E68" s="100"/>
      <c r="F68" s="100"/>
      <c r="G68" s="100"/>
      <c r="H68" s="101"/>
    </row>
    <row r="69" spans="1:8">
      <c r="A69" s="419"/>
      <c r="B69" s="420"/>
      <c r="C69" s="100" t="s">
        <v>231</v>
      </c>
      <c r="D69" s="196">
        <f>'[1]PLANILHA ORÇAMENTARIA'!F27</f>
        <v>46</v>
      </c>
      <c r="E69" s="100"/>
      <c r="F69" s="100"/>
      <c r="G69" s="100"/>
      <c r="H69" s="101"/>
    </row>
    <row r="70" spans="1:8">
      <c r="A70" s="430"/>
      <c r="B70" s="431"/>
      <c r="C70" s="402" t="s">
        <v>434</v>
      </c>
      <c r="D70" s="403"/>
      <c r="E70" s="403"/>
      <c r="F70" s="403"/>
      <c r="G70" s="403"/>
      <c r="H70" s="404"/>
    </row>
    <row r="71" spans="1:8">
      <c r="A71" s="417" t="str">
        <f>'[1]PLANILHA ORÇAMENTARIA'!A28</f>
        <v>3.2.2</v>
      </c>
      <c r="B71" s="418"/>
      <c r="C71" s="428" t="s">
        <v>293</v>
      </c>
      <c r="D71" s="429"/>
      <c r="E71" s="194"/>
      <c r="F71" s="194"/>
      <c r="G71" s="194"/>
      <c r="H71" s="195"/>
    </row>
    <row r="72" spans="1:8">
      <c r="A72" s="419"/>
      <c r="B72" s="420"/>
      <c r="C72" s="100" t="s">
        <v>229</v>
      </c>
      <c r="D72" s="100" t="str">
        <f>'[1]PLANILHA ORÇAMENTARIA'!E28</f>
        <v>M2</v>
      </c>
      <c r="E72" s="100"/>
      <c r="F72" s="100"/>
      <c r="G72" s="100"/>
      <c r="H72" s="101"/>
    </row>
    <row r="73" spans="1:8">
      <c r="A73" s="419"/>
      <c r="B73" s="420"/>
      <c r="C73" s="100" t="s">
        <v>231</v>
      </c>
      <c r="D73" s="196">
        <f>'[1]PLANILHA ORÇAMENTARIA'!F28</f>
        <v>256.375</v>
      </c>
      <c r="E73" s="100"/>
      <c r="F73" s="100"/>
      <c r="G73" s="100"/>
      <c r="H73" s="101"/>
    </row>
    <row r="74" spans="1:8">
      <c r="A74" s="430"/>
      <c r="B74" s="431"/>
      <c r="C74" s="402" t="s">
        <v>700</v>
      </c>
      <c r="D74" s="403"/>
      <c r="E74" s="403"/>
      <c r="F74" s="403"/>
      <c r="G74" s="403"/>
      <c r="H74" s="404"/>
    </row>
    <row r="75" spans="1:8" ht="12" customHeight="1">
      <c r="A75" s="391" t="str">
        <f>'[1]PLANILHA ORÇAMENTARIA'!A29</f>
        <v>3.2.3</v>
      </c>
      <c r="B75" s="393"/>
      <c r="C75" s="405" t="str">
        <f>'[1]PLANILHA ORÇAMENTARIA'!D29</f>
        <v>MURO DIVISÓRIO BLOCO DE CONCRETO APARENTE E = 15 CM, H=2,20 M, INCLUSIVE SAPATA DE CONCRETO ARMADO FCK = 15
MPA, 50 X 55 CM</v>
      </c>
      <c r="D75" s="405"/>
      <c r="E75" s="405"/>
      <c r="F75" s="405"/>
      <c r="G75" s="405"/>
      <c r="H75" s="406"/>
    </row>
    <row r="76" spans="1:8">
      <c r="A76" s="394"/>
      <c r="B76" s="396"/>
      <c r="C76" s="100" t="s">
        <v>229</v>
      </c>
      <c r="D76" s="100" t="str">
        <f>'[1]PLANILHA ORÇAMENTARIA'!E29</f>
        <v>M</v>
      </c>
      <c r="E76" s="100"/>
      <c r="F76" s="100"/>
      <c r="G76" s="100"/>
      <c r="H76" s="101"/>
    </row>
    <row r="77" spans="1:8">
      <c r="A77" s="394"/>
      <c r="B77" s="396"/>
      <c r="C77" s="100" t="s">
        <v>231</v>
      </c>
      <c r="D77" s="196">
        <f>'[1]PLANILHA ORÇAMENTARIA'!F29</f>
        <v>137.46</v>
      </c>
      <c r="E77" s="100"/>
      <c r="F77" s="100"/>
      <c r="G77" s="100"/>
      <c r="H77" s="101"/>
    </row>
    <row r="78" spans="1:8">
      <c r="A78" s="394"/>
      <c r="B78" s="396"/>
      <c r="C78" s="414" t="s">
        <v>701</v>
      </c>
      <c r="D78" s="415"/>
      <c r="E78" s="415"/>
      <c r="F78" s="415"/>
      <c r="G78" s="415"/>
      <c r="H78" s="416"/>
    </row>
    <row r="79" spans="1:8">
      <c r="A79" s="375">
        <f>'[1]PLANILHA ORÇAMENTARIA'!A31</f>
        <v>4</v>
      </c>
      <c r="B79" s="375"/>
      <c r="C79" s="376" t="str">
        <f>'[1]PLANILHA ORÇAMENTARIA'!D31</f>
        <v xml:space="preserve">SUPERESTRUTURA </v>
      </c>
      <c r="D79" s="376"/>
      <c r="E79" s="376"/>
      <c r="F79" s="376"/>
      <c r="G79" s="376"/>
      <c r="H79" s="376"/>
    </row>
    <row r="80" spans="1:8">
      <c r="A80" s="377" t="str">
        <f>'[1]PLANILHA ORÇAMENTARIA'!A32</f>
        <v>4.1</v>
      </c>
      <c r="B80" s="377"/>
      <c r="C80" s="378" t="str">
        <f>'[1]PLANILHA ORÇAMENTARIA'!D32</f>
        <v>CONCRETO ARMADO - PILARES</v>
      </c>
      <c r="D80" s="378"/>
      <c r="E80" s="378"/>
      <c r="F80" s="378"/>
      <c r="G80" s="378"/>
      <c r="H80" s="378"/>
    </row>
    <row r="81" spans="1:8" ht="12" customHeight="1">
      <c r="A81" s="391" t="str">
        <f>'[1]PLANILHA ORÇAMENTARIA'!A33</f>
        <v>4.1.1</v>
      </c>
      <c r="B81" s="393"/>
      <c r="C81" s="400" t="str">
        <f>'[1]PLANILHA ORÇAMENTARIA'!D33</f>
        <v>PILAR EM CONCRETO APARENTE 20 MPA, INCLUSIVE ARMAÇÃO,
FORMA PLASTIFICADA E DESFORMA</v>
      </c>
      <c r="D81" s="400"/>
      <c r="E81" s="400"/>
      <c r="F81" s="400"/>
      <c r="G81" s="400"/>
      <c r="H81" s="401"/>
    </row>
    <row r="82" spans="1:8">
      <c r="A82" s="394"/>
      <c r="B82" s="396"/>
      <c r="C82" s="100" t="s">
        <v>229</v>
      </c>
      <c r="D82" s="100" t="str">
        <f>'[1]PLANILHA ORÇAMENTARIA'!E33</f>
        <v>M³</v>
      </c>
      <c r="E82" s="100"/>
      <c r="F82" s="100"/>
      <c r="G82" s="100"/>
      <c r="H82" s="101"/>
    </row>
    <row r="83" spans="1:8">
      <c r="A83" s="394"/>
      <c r="B83" s="396"/>
      <c r="C83" s="100" t="s">
        <v>231</v>
      </c>
      <c r="D83" s="106">
        <f>'[1]PLANILHA ORÇAMENTARIA'!F33</f>
        <v>1.0799999999999998</v>
      </c>
      <c r="E83" s="100"/>
      <c r="F83" s="100"/>
      <c r="G83" s="100"/>
      <c r="H83" s="101"/>
    </row>
    <row r="84" spans="1:8">
      <c r="A84" s="397"/>
      <c r="B84" s="399"/>
      <c r="C84" s="402" t="s">
        <v>435</v>
      </c>
      <c r="D84" s="403"/>
      <c r="E84" s="403"/>
      <c r="F84" s="403"/>
      <c r="G84" s="403"/>
      <c r="H84" s="404"/>
    </row>
    <row r="85" spans="1:8">
      <c r="A85" s="377" t="str">
        <f>'[1]PLANILHA ORÇAMENTARIA'!A34</f>
        <v>4.2</v>
      </c>
      <c r="B85" s="377"/>
      <c r="C85" s="378" t="str">
        <f>'[1]PLANILHA ORÇAMENTARIA'!D34</f>
        <v>CONCRETO ARMADO - VIGAS</v>
      </c>
      <c r="D85" s="378"/>
      <c r="E85" s="378"/>
      <c r="F85" s="378"/>
      <c r="G85" s="378"/>
      <c r="H85" s="378"/>
    </row>
    <row r="86" spans="1:8" ht="12" customHeight="1">
      <c r="A86" s="391" t="str">
        <f>'[1]PLANILHA ORÇAMENTARIA'!A35</f>
        <v>4.2.1</v>
      </c>
      <c r="B86" s="393"/>
      <c r="C86" s="405" t="str">
        <f>'[1]PLANILHA ORÇAMENTARIA'!D35</f>
        <v>VIGA DE 0,21 A 0,35 M DE LARGURA EM CONCRETO 20MPA,
APARENTE, ARMAÇÃO, FORMA PLASTIFICADA, ESCORAMENTO E
DESFORMA</v>
      </c>
      <c r="D86" s="405"/>
      <c r="E86" s="405"/>
      <c r="F86" s="405"/>
      <c r="G86" s="405"/>
      <c r="H86" s="406"/>
    </row>
    <row r="87" spans="1:8">
      <c r="A87" s="394"/>
      <c r="B87" s="396"/>
      <c r="C87" s="100" t="s">
        <v>229</v>
      </c>
      <c r="D87" s="100" t="str">
        <f>'[1]PLANILHA ORÇAMENTARIA'!E35</f>
        <v>M³</v>
      </c>
      <c r="E87" s="100"/>
      <c r="F87" s="100"/>
      <c r="G87" s="100"/>
      <c r="H87" s="101"/>
    </row>
    <row r="88" spans="1:8">
      <c r="A88" s="394"/>
      <c r="B88" s="396"/>
      <c r="C88" s="100" t="s">
        <v>231</v>
      </c>
      <c r="D88" s="196">
        <f>'[1]PLANILHA ORÇAMENTARIA'!F35</f>
        <v>0.45899999999999991</v>
      </c>
      <c r="E88" s="100"/>
      <c r="F88" s="100"/>
      <c r="G88" s="100"/>
      <c r="H88" s="101"/>
    </row>
    <row r="89" spans="1:8">
      <c r="A89" s="397"/>
      <c r="B89" s="399"/>
      <c r="C89" s="402" t="s">
        <v>702</v>
      </c>
      <c r="D89" s="403"/>
      <c r="E89" s="403"/>
      <c r="F89" s="403"/>
      <c r="G89" s="403"/>
      <c r="H89" s="404"/>
    </row>
    <row r="90" spans="1:8">
      <c r="A90" s="377" t="str">
        <f>'PLANILHA ORÇAMENTARIA'!A42</f>
        <v>4.3</v>
      </c>
      <c r="B90" s="377"/>
      <c r="C90" s="378" t="str">
        <f>'PLANILHA ORÇAMENTARIA'!D42</f>
        <v>CONCRETO ARMADO PARA VERGAS</v>
      </c>
      <c r="D90" s="378"/>
      <c r="E90" s="378"/>
      <c r="F90" s="378"/>
      <c r="G90" s="378"/>
      <c r="H90" s="378"/>
    </row>
    <row r="91" spans="1:8" ht="12" customHeight="1">
      <c r="A91" s="352" t="str">
        <f>'PLANILHA ORÇAMENTARIA'!A43</f>
        <v>4.3.1</v>
      </c>
      <c r="B91" s="353"/>
      <c r="C91" s="357" t="str">
        <f>'PLANILHA ORÇAMENTARIA'!D43</f>
        <v>VERGA PRÉ-MOLDADA EM CONCRETO ARMADO FCK = 15 MPA - 10X10CM, PARA JANELAS COM ATÉ 1,5 M DE VÃO.</v>
      </c>
      <c r="D91" s="357"/>
      <c r="E91" s="357"/>
      <c r="F91" s="357"/>
      <c r="G91" s="357"/>
      <c r="H91" s="358"/>
    </row>
    <row r="92" spans="1:8">
      <c r="A92" s="354"/>
      <c r="B92" s="355"/>
      <c r="C92" s="228" t="s">
        <v>229</v>
      </c>
      <c r="D92" s="229" t="str">
        <f>'PLANILHA ORÇAMENTARIA'!E43</f>
        <v>M</v>
      </c>
      <c r="E92" s="228"/>
      <c r="F92" s="228"/>
      <c r="G92" s="228"/>
      <c r="H92" s="230"/>
    </row>
    <row r="93" spans="1:8">
      <c r="A93" s="354"/>
      <c r="B93" s="355"/>
      <c r="C93" s="228" t="s">
        <v>231</v>
      </c>
      <c r="D93" s="231">
        <f>'PLANILHA ORÇAMENTARIA'!F43</f>
        <v>3</v>
      </c>
      <c r="E93" s="228"/>
      <c r="F93" s="228"/>
      <c r="G93" s="228"/>
      <c r="H93" s="230"/>
    </row>
    <row r="94" spans="1:8">
      <c r="A94" s="362"/>
      <c r="B94" s="363"/>
      <c r="C94" s="371" t="s">
        <v>460</v>
      </c>
      <c r="D94" s="372"/>
      <c r="E94" s="372"/>
      <c r="F94" s="372"/>
      <c r="G94" s="372"/>
      <c r="H94" s="373"/>
    </row>
    <row r="95" spans="1:8" ht="12" customHeight="1">
      <c r="A95" s="352" t="str">
        <f>'PLANILHA ORÇAMENTARIA'!A44</f>
        <v>4.3.2</v>
      </c>
      <c r="B95" s="353"/>
      <c r="C95" s="357" t="str">
        <f>'PLANILHA ORÇAMENTARIA'!D44</f>
        <v>VERGA PRÉ-MOLDADA  EM CONCRETO ARMADO FCK = 15 MPA - 10X10CM, PARA JANELAS COM MAIS DE 1,5 M DE VÃO</v>
      </c>
      <c r="D95" s="357"/>
      <c r="E95" s="357"/>
      <c r="F95" s="357"/>
      <c r="G95" s="357"/>
      <c r="H95" s="358"/>
    </row>
    <row r="96" spans="1:8">
      <c r="A96" s="354"/>
      <c r="B96" s="355"/>
      <c r="C96" s="228" t="s">
        <v>229</v>
      </c>
      <c r="D96" s="229" t="str">
        <f>'PLANILHA ORÇAMENTARIA'!E44</f>
        <v>M</v>
      </c>
      <c r="E96" s="228"/>
      <c r="F96" s="228"/>
      <c r="G96" s="228"/>
      <c r="H96" s="230"/>
    </row>
    <row r="97" spans="1:8">
      <c r="A97" s="354"/>
      <c r="B97" s="355"/>
      <c r="C97" s="228" t="s">
        <v>231</v>
      </c>
      <c r="D97" s="231">
        <f>'PLANILHA ORÇAMENTARIA'!F44</f>
        <v>2</v>
      </c>
      <c r="E97" s="228"/>
      <c r="F97" s="228"/>
      <c r="G97" s="228"/>
      <c r="H97" s="230"/>
    </row>
    <row r="98" spans="1:8">
      <c r="A98" s="362"/>
      <c r="B98" s="363"/>
      <c r="C98" s="371" t="s">
        <v>461</v>
      </c>
      <c r="D98" s="372"/>
      <c r="E98" s="372"/>
      <c r="F98" s="372"/>
      <c r="G98" s="372"/>
      <c r="H98" s="373"/>
    </row>
    <row r="99" spans="1:8" ht="12" customHeight="1">
      <c r="A99" s="352" t="str">
        <f>'PLANILHA ORÇAMENTARIA'!A45</f>
        <v>4.3.3</v>
      </c>
      <c r="B99" s="353"/>
      <c r="C99" s="357" t="str">
        <f>'PLANILHA ORÇAMENTARIA'!D45</f>
        <v>CONTRAVERGA PRÉ-MOLDADA  EM CONCRETO ARMADO FCK = 15 MPA - 10X10CM, PARA VÃOS DE ATÉ 1,5 M DE COMPRIMENTO</v>
      </c>
      <c r="D99" s="357"/>
      <c r="E99" s="357"/>
      <c r="F99" s="357"/>
      <c r="G99" s="357"/>
      <c r="H99" s="358"/>
    </row>
    <row r="100" spans="1:8">
      <c r="A100" s="354"/>
      <c r="B100" s="355"/>
      <c r="C100" s="228" t="s">
        <v>229</v>
      </c>
      <c r="D100" s="228" t="str">
        <f>'PLANILHA ORÇAMENTARIA'!E45</f>
        <v>M</v>
      </c>
      <c r="E100" s="228"/>
      <c r="F100" s="228"/>
      <c r="G100" s="228"/>
      <c r="H100" s="230"/>
    </row>
    <row r="101" spans="1:8">
      <c r="A101" s="354"/>
      <c r="B101" s="355"/>
      <c r="C101" s="228" t="s">
        <v>231</v>
      </c>
      <c r="D101" s="231">
        <f>'PLANILHA ORÇAMENTARIA'!F45</f>
        <v>3</v>
      </c>
      <c r="E101" s="228"/>
      <c r="F101" s="228"/>
      <c r="G101" s="228"/>
      <c r="H101" s="230"/>
    </row>
    <row r="102" spans="1:8">
      <c r="A102" s="362"/>
      <c r="B102" s="363"/>
      <c r="C102" s="371" t="s">
        <v>460</v>
      </c>
      <c r="D102" s="372"/>
      <c r="E102" s="372"/>
      <c r="F102" s="372"/>
      <c r="G102" s="372"/>
      <c r="H102" s="373"/>
    </row>
    <row r="103" spans="1:8" ht="12" customHeight="1">
      <c r="A103" s="352" t="str">
        <f>'PLANILHA ORÇAMENTARIA'!A46</f>
        <v>4.3.4</v>
      </c>
      <c r="B103" s="353"/>
      <c r="C103" s="357" t="str">
        <f>'PLANILHA ORÇAMENTARIA'!D46</f>
        <v>CONTRAVERGA PRÉ-MOLDADA  EM CONCRETO ARMADO FCK = 15 MPA - 10X10CM, PARA VÃOS DE MAIS DE 1,5 M DE COMPRIMENTO</v>
      </c>
      <c r="D103" s="357"/>
      <c r="E103" s="357"/>
      <c r="F103" s="357"/>
      <c r="G103" s="357"/>
      <c r="H103" s="358"/>
    </row>
    <row r="104" spans="1:8">
      <c r="A104" s="354"/>
      <c r="B104" s="355"/>
      <c r="C104" s="228" t="s">
        <v>229</v>
      </c>
      <c r="D104" s="229" t="str">
        <f>'PLANILHA ORÇAMENTARIA'!E46</f>
        <v>M</v>
      </c>
      <c r="E104" s="228"/>
      <c r="F104" s="228"/>
      <c r="G104" s="228"/>
      <c r="H104" s="230"/>
    </row>
    <row r="105" spans="1:8">
      <c r="A105" s="354"/>
      <c r="B105" s="355"/>
      <c r="C105" s="228" t="s">
        <v>231</v>
      </c>
      <c r="D105" s="231">
        <f>'PLANILHA ORÇAMENTARIA'!F46</f>
        <v>2</v>
      </c>
      <c r="E105" s="228"/>
      <c r="F105" s="228"/>
      <c r="G105" s="228"/>
      <c r="H105" s="230"/>
    </row>
    <row r="106" spans="1:8">
      <c r="A106" s="354"/>
      <c r="B106" s="355"/>
      <c r="C106" s="359" t="s">
        <v>460</v>
      </c>
      <c r="D106" s="360"/>
      <c r="E106" s="360"/>
      <c r="F106" s="360"/>
      <c r="G106" s="360"/>
      <c r="H106" s="361"/>
    </row>
    <row r="107" spans="1:8" ht="12" customHeight="1">
      <c r="A107" s="352" t="str">
        <f>'PLANILHA ORÇAMENTARIA'!A47</f>
        <v>4.3.5</v>
      </c>
      <c r="B107" s="353"/>
      <c r="C107" s="357" t="str">
        <f>'PLANILHA ORÇAMENTARIA'!D47</f>
        <v>VERGA PRÉ-MOLDADA  EM CONCRETO ARMADO FCK = 15 MPA - 10X10CM, PARA PORTAS COM ATÉ 1,5 M DE VÃO</v>
      </c>
      <c r="D107" s="357"/>
      <c r="E107" s="357"/>
      <c r="F107" s="357"/>
      <c r="G107" s="357"/>
      <c r="H107" s="358"/>
    </row>
    <row r="108" spans="1:8">
      <c r="A108" s="354"/>
      <c r="B108" s="355"/>
      <c r="C108" s="228" t="s">
        <v>229</v>
      </c>
      <c r="D108" s="229" t="str">
        <f>'PLANILHA ORÇAMENTARIA'!E47</f>
        <v>M</v>
      </c>
      <c r="E108" s="228"/>
      <c r="F108" s="228"/>
      <c r="G108" s="228"/>
      <c r="H108" s="230"/>
    </row>
    <row r="109" spans="1:8">
      <c r="A109" s="354"/>
      <c r="B109" s="355"/>
      <c r="C109" s="228" t="s">
        <v>231</v>
      </c>
      <c r="D109" s="231">
        <f>'PLANILHA ORÇAMENTARIA'!F47</f>
        <v>4.7</v>
      </c>
      <c r="E109" s="228"/>
      <c r="F109" s="228"/>
      <c r="G109" s="228"/>
      <c r="H109" s="230"/>
    </row>
    <row r="110" spans="1:8">
      <c r="A110" s="354"/>
      <c r="B110" s="355"/>
      <c r="C110" s="360" t="s">
        <v>462</v>
      </c>
      <c r="D110" s="360"/>
      <c r="E110" s="360"/>
      <c r="F110" s="360"/>
      <c r="G110" s="360"/>
      <c r="H110" s="361"/>
    </row>
    <row r="111" spans="1:8" ht="12" customHeight="1">
      <c r="A111" s="354"/>
      <c r="B111" s="355"/>
      <c r="C111" s="360" t="s">
        <v>463</v>
      </c>
      <c r="D111" s="360"/>
      <c r="E111" s="360"/>
      <c r="F111" s="360"/>
      <c r="G111" s="360"/>
      <c r="H111" s="361"/>
    </row>
    <row r="112" spans="1:8">
      <c r="A112" s="354"/>
      <c r="B112" s="355"/>
      <c r="C112" s="360" t="s">
        <v>464</v>
      </c>
      <c r="D112" s="360"/>
      <c r="E112" s="360"/>
      <c r="F112" s="360"/>
      <c r="G112" s="360"/>
      <c r="H112" s="361"/>
    </row>
    <row r="113" spans="1:8">
      <c r="A113" s="354"/>
      <c r="B113" s="355"/>
      <c r="C113" s="360" t="s">
        <v>465</v>
      </c>
      <c r="D113" s="360"/>
      <c r="E113" s="360"/>
      <c r="F113" s="360"/>
      <c r="G113" s="360"/>
      <c r="H113" s="361"/>
    </row>
    <row r="114" spans="1:8" ht="16.5" customHeight="1">
      <c r="A114" s="362"/>
      <c r="B114" s="363"/>
      <c r="C114" s="232" t="s">
        <v>466</v>
      </c>
      <c r="D114" s="233">
        <f>(0.8+0.9+1.4+1.6)</f>
        <v>4.7</v>
      </c>
      <c r="E114" s="232"/>
      <c r="F114" s="232"/>
      <c r="G114" s="232"/>
      <c r="H114" s="234"/>
    </row>
    <row r="115" spans="1:8" s="105" customFormat="1" ht="24.75" customHeight="1">
      <c r="A115" s="375">
        <f>'PLANILHA ORÇAMENTARIA'!A49</f>
        <v>5</v>
      </c>
      <c r="B115" s="375"/>
      <c r="C115" s="376" t="str">
        <f>'PLANILHA ORÇAMENTARIA'!D49</f>
        <v xml:space="preserve">SISTEMA DE VEDAÇÃO VERTICAL INTERNO E EXTERNO </v>
      </c>
      <c r="D115" s="376"/>
      <c r="E115" s="376"/>
      <c r="F115" s="376"/>
      <c r="G115" s="376"/>
      <c r="H115" s="376"/>
    </row>
    <row r="116" spans="1:8" ht="14.25" customHeight="1">
      <c r="A116" s="377" t="str">
        <f>'PLANILHA ORÇAMENTARIA'!A50</f>
        <v>5.1</v>
      </c>
      <c r="B116" s="377"/>
      <c r="C116" s="378" t="str">
        <f>'PLANILHA ORÇAMENTARIA'!D50</f>
        <v>ALVENARIA DE VEDAÇÃO</v>
      </c>
      <c r="D116" s="378"/>
      <c r="E116" s="378"/>
      <c r="F116" s="378"/>
      <c r="G116" s="378"/>
      <c r="H116" s="378"/>
    </row>
    <row r="117" spans="1:8" ht="12" customHeight="1">
      <c r="A117" s="352" t="str">
        <f>'PLANILHA ORÇAMENTARIA'!A51</f>
        <v>5.1.1</v>
      </c>
      <c r="B117" s="353"/>
      <c r="C117" s="380" t="str">
        <f>'PLANILHA ORÇAMENTARIA'!D51</f>
        <v>DEMOLIÇÃO DE ALVENARIA DE TIJOLO CERÂMICO SEM
APROVEITAMENTO DO MATERIAL, INCLUSIVE AFASTAMENTO</v>
      </c>
      <c r="D117" s="381"/>
      <c r="E117" s="381"/>
      <c r="F117" s="381"/>
      <c r="G117" s="381"/>
      <c r="H117" s="382"/>
    </row>
    <row r="118" spans="1:8">
      <c r="A118" s="354"/>
      <c r="B118" s="355"/>
      <c r="C118" s="235" t="s">
        <v>229</v>
      </c>
      <c r="D118" s="229" t="str">
        <f>'PLANILHA ORÇAMENTARIA'!E51</f>
        <v>M3</v>
      </c>
      <c r="E118" s="228"/>
      <c r="F118" s="228"/>
      <c r="G118" s="228"/>
      <c r="H118" s="230"/>
    </row>
    <row r="119" spans="1:8">
      <c r="A119" s="354"/>
      <c r="B119" s="355"/>
      <c r="C119" s="235" t="s">
        <v>231</v>
      </c>
      <c r="D119" s="231">
        <f>'PLANILHA ORÇAMENTARIA'!F51</f>
        <v>4.7</v>
      </c>
      <c r="E119" s="228"/>
      <c r="F119" s="228"/>
      <c r="G119" s="228"/>
      <c r="H119" s="230"/>
    </row>
    <row r="120" spans="1:8">
      <c r="A120" s="354"/>
      <c r="B120" s="355"/>
      <c r="C120" s="359" t="s">
        <v>467</v>
      </c>
      <c r="D120" s="360"/>
      <c r="E120" s="360"/>
      <c r="F120" s="360"/>
      <c r="G120" s="360"/>
      <c r="H120" s="361"/>
    </row>
    <row r="121" spans="1:8">
      <c r="A121" s="354"/>
      <c r="B121" s="355"/>
      <c r="C121" s="359" t="s">
        <v>468</v>
      </c>
      <c r="D121" s="360"/>
      <c r="E121" s="360"/>
      <c r="F121" s="360"/>
      <c r="G121" s="360"/>
      <c r="H121" s="361"/>
    </row>
    <row r="122" spans="1:8">
      <c r="A122" s="354"/>
      <c r="B122" s="355"/>
      <c r="C122" s="359" t="s">
        <v>469</v>
      </c>
      <c r="D122" s="360"/>
      <c r="E122" s="360"/>
      <c r="F122" s="360"/>
      <c r="G122" s="360"/>
      <c r="H122" s="361"/>
    </row>
    <row r="123" spans="1:8">
      <c r="A123" s="354"/>
      <c r="B123" s="355"/>
      <c r="C123" s="359" t="s">
        <v>470</v>
      </c>
      <c r="D123" s="360"/>
      <c r="E123" s="360"/>
      <c r="F123" s="360"/>
      <c r="G123" s="360"/>
      <c r="H123" s="361"/>
    </row>
    <row r="124" spans="1:8">
      <c r="A124" s="354"/>
      <c r="B124" s="355"/>
      <c r="C124" s="359" t="s">
        <v>471</v>
      </c>
      <c r="D124" s="360"/>
      <c r="E124" s="360"/>
      <c r="F124" s="360"/>
      <c r="G124" s="360"/>
      <c r="H124" s="361"/>
    </row>
    <row r="125" spans="1:8">
      <c r="A125" s="354"/>
      <c r="B125" s="355"/>
      <c r="C125" s="359"/>
      <c r="D125" s="360"/>
      <c r="E125" s="360"/>
      <c r="F125" s="360"/>
      <c r="G125" s="360"/>
      <c r="H125" s="361"/>
    </row>
    <row r="126" spans="1:8">
      <c r="A126" s="362"/>
      <c r="B126" s="363"/>
      <c r="C126" s="236" t="s">
        <v>466</v>
      </c>
      <c r="D126" s="233">
        <f>(1.8+1.28+0.76+0.38+0.48)</f>
        <v>4.6999999999999993</v>
      </c>
      <c r="E126" s="232"/>
      <c r="F126" s="232"/>
      <c r="G126" s="232"/>
      <c r="H126" s="234"/>
    </row>
    <row r="127" spans="1:8">
      <c r="A127" s="352" t="str">
        <f>'PLANILHA ORÇAMENTARIA'!A52</f>
        <v>5.1.2</v>
      </c>
      <c r="B127" s="353"/>
      <c r="C127" s="356" t="str">
        <f>'PLANILHA ORÇAMENTARIA'!D52</f>
        <v>ALVENARIA DE VEDAÇÃO COM TIJOLO CERÂMICO FURADO, ESP. 14CM, PARA REVESTIMENTO, INCLUSIVE ARGAMASSA PARA ASSENTAMENTO</v>
      </c>
      <c r="D127" s="357"/>
      <c r="E127" s="357"/>
      <c r="F127" s="357"/>
      <c r="G127" s="357"/>
      <c r="H127" s="358"/>
    </row>
    <row r="128" spans="1:8">
      <c r="A128" s="354"/>
      <c r="B128" s="355"/>
      <c r="C128" s="228" t="s">
        <v>229</v>
      </c>
      <c r="D128" s="229" t="str">
        <f>'PLANILHA ORÇAMENTARIA'!E52</f>
        <v>M2</v>
      </c>
      <c r="E128" s="228"/>
      <c r="F128" s="228"/>
      <c r="G128" s="228"/>
      <c r="H128" s="230"/>
    </row>
    <row r="129" spans="1:8">
      <c r="A129" s="354"/>
      <c r="B129" s="355"/>
      <c r="C129" s="228" t="s">
        <v>231</v>
      </c>
      <c r="D129" s="229">
        <f>'PLANILHA ORÇAMENTARIA'!F52</f>
        <v>43.47</v>
      </c>
      <c r="E129" s="228"/>
      <c r="F129" s="228"/>
      <c r="G129" s="228"/>
      <c r="H129" s="230"/>
    </row>
    <row r="130" spans="1:8">
      <c r="A130" s="354"/>
      <c r="B130" s="355"/>
      <c r="C130" s="359" t="s">
        <v>472</v>
      </c>
      <c r="D130" s="360"/>
      <c r="E130" s="360"/>
      <c r="F130" s="360"/>
      <c r="G130" s="360"/>
      <c r="H130" s="361"/>
    </row>
    <row r="131" spans="1:8">
      <c r="A131" s="354"/>
      <c r="B131" s="355"/>
      <c r="C131" s="359" t="s">
        <v>473</v>
      </c>
      <c r="D131" s="360"/>
      <c r="E131" s="360"/>
      <c r="F131" s="360"/>
      <c r="G131" s="360"/>
      <c r="H131" s="361"/>
    </row>
    <row r="132" spans="1:8">
      <c r="A132" s="354"/>
      <c r="B132" s="355"/>
      <c r="C132" s="359" t="s">
        <v>474</v>
      </c>
      <c r="D132" s="360"/>
      <c r="E132" s="360"/>
      <c r="F132" s="360"/>
      <c r="G132" s="360"/>
      <c r="H132" s="361"/>
    </row>
    <row r="133" spans="1:8">
      <c r="A133" s="354"/>
      <c r="B133" s="355"/>
      <c r="C133" s="364" t="s">
        <v>475</v>
      </c>
      <c r="D133" s="365"/>
      <c r="E133" s="365"/>
      <c r="F133" s="365"/>
      <c r="G133" s="365"/>
      <c r="H133" s="366"/>
    </row>
    <row r="134" spans="1:8">
      <c r="A134" s="354"/>
      <c r="B134" s="355"/>
      <c r="C134" s="364" t="s">
        <v>476</v>
      </c>
      <c r="D134" s="365"/>
      <c r="E134" s="365"/>
      <c r="F134" s="365"/>
      <c r="G134" s="365"/>
      <c r="H134" s="366"/>
    </row>
    <row r="135" spans="1:8">
      <c r="A135" s="354"/>
      <c r="B135" s="355"/>
      <c r="C135" s="364" t="s">
        <v>477</v>
      </c>
      <c r="D135" s="365"/>
      <c r="E135" s="365"/>
      <c r="F135" s="365"/>
      <c r="G135" s="365"/>
      <c r="H135" s="366"/>
    </row>
    <row r="136" spans="1:8">
      <c r="A136" s="354"/>
      <c r="B136" s="355"/>
      <c r="C136" s="364" t="s">
        <v>478</v>
      </c>
      <c r="D136" s="365"/>
      <c r="E136" s="365"/>
      <c r="F136" s="365"/>
      <c r="G136" s="365"/>
      <c r="H136" s="366"/>
    </row>
    <row r="137" spans="1:8">
      <c r="A137" s="354"/>
      <c r="B137" s="355"/>
      <c r="C137" s="364"/>
      <c r="D137" s="365"/>
      <c r="E137" s="365"/>
      <c r="F137" s="365"/>
      <c r="G137" s="365"/>
      <c r="H137" s="366"/>
    </row>
    <row r="138" spans="1:8">
      <c r="A138" s="362"/>
      <c r="B138" s="363"/>
      <c r="C138" s="237" t="s">
        <v>466</v>
      </c>
      <c r="D138" s="238">
        <f>(23.25+3.6+2.4+2.52+2.4+2.7+6.6)</f>
        <v>43.470000000000006</v>
      </c>
      <c r="E138" s="239"/>
      <c r="F138" s="239"/>
      <c r="G138" s="239"/>
      <c r="H138" s="240"/>
    </row>
    <row r="139" spans="1:8" ht="12" customHeight="1">
      <c r="A139" s="354" t="str">
        <f>'PLANILHA ORÇAMENTARIA'!A53</f>
        <v>5.1.3</v>
      </c>
      <c r="B139" s="355"/>
      <c r="C139" s="365" t="str">
        <f>'PLANILHA ORÇAMENTARIA'!D53</f>
        <v>IMPERMEABILIZACAO DE ALVENARIA COM EMULSÃO ASFALTICA, DUAS DEMAOS, TRÊS PRIMEIRAS FIADAS INTERNO E EXTERNO (H=0,60M).</v>
      </c>
      <c r="D139" s="365"/>
      <c r="E139" s="365"/>
      <c r="F139" s="365"/>
      <c r="G139" s="365"/>
      <c r="H139" s="366"/>
    </row>
    <row r="140" spans="1:8">
      <c r="A140" s="354"/>
      <c r="B140" s="355"/>
      <c r="C140" s="228" t="s">
        <v>229</v>
      </c>
      <c r="D140" s="229" t="str">
        <f>'PLANILHA ORÇAMENTARIA'!E53</f>
        <v>M2</v>
      </c>
      <c r="E140" s="228"/>
      <c r="F140" s="228"/>
      <c r="G140" s="228"/>
      <c r="H140" s="230"/>
    </row>
    <row r="141" spans="1:8">
      <c r="A141" s="354"/>
      <c r="B141" s="355"/>
      <c r="C141" s="228" t="s">
        <v>231</v>
      </c>
      <c r="D141" s="229">
        <f>'PLANILHA ORÇAMENTARIA'!F53</f>
        <v>226.28</v>
      </c>
      <c r="E141" s="228"/>
      <c r="F141" s="228"/>
      <c r="G141" s="228"/>
      <c r="H141" s="230"/>
    </row>
    <row r="142" spans="1:8">
      <c r="A142" s="354"/>
      <c r="B142" s="355"/>
      <c r="C142" s="359" t="s">
        <v>479</v>
      </c>
      <c r="D142" s="360"/>
      <c r="E142" s="360"/>
      <c r="F142" s="360"/>
      <c r="G142" s="360"/>
      <c r="H142" s="361"/>
    </row>
    <row r="143" spans="1:8">
      <c r="A143" s="354"/>
      <c r="B143" s="355"/>
      <c r="C143" s="359" t="s">
        <v>480</v>
      </c>
      <c r="D143" s="360"/>
      <c r="E143" s="360"/>
      <c r="F143" s="360"/>
      <c r="G143" s="360"/>
      <c r="H143" s="361"/>
    </row>
    <row r="144" spans="1:8">
      <c r="A144" s="354"/>
      <c r="B144" s="355"/>
      <c r="C144" s="359" t="s">
        <v>481</v>
      </c>
      <c r="D144" s="360"/>
      <c r="E144" s="360"/>
      <c r="F144" s="360"/>
      <c r="G144" s="360"/>
      <c r="H144" s="361"/>
    </row>
    <row r="145" spans="1:8">
      <c r="A145" s="354"/>
      <c r="B145" s="355"/>
      <c r="C145" s="235" t="s">
        <v>466</v>
      </c>
      <c r="D145" s="229">
        <f>(14.46+36.69+175.13)</f>
        <v>226.28</v>
      </c>
      <c r="E145" s="228"/>
      <c r="F145" s="228"/>
      <c r="G145" s="228"/>
      <c r="H145" s="230"/>
    </row>
    <row r="146" spans="1:8" s="105" customFormat="1">
      <c r="A146" s="375">
        <f>'PLANILHA ORÇAMENTARIA'!A55</f>
        <v>6</v>
      </c>
      <c r="B146" s="375"/>
      <c r="C146" s="376" t="str">
        <f>'PLANILHA ORÇAMENTARIA'!D55</f>
        <v xml:space="preserve">ESQUADRIAS </v>
      </c>
      <c r="D146" s="376"/>
      <c r="E146" s="376"/>
      <c r="F146" s="376"/>
      <c r="G146" s="376"/>
      <c r="H146" s="376"/>
    </row>
    <row r="147" spans="1:8">
      <c r="A147" s="377" t="str">
        <f>'PLANILHA ORÇAMENTARIA'!A56</f>
        <v>6.1</v>
      </c>
      <c r="B147" s="377"/>
      <c r="C147" s="378" t="str">
        <f>'PLANILHA ORÇAMENTARIA'!D56</f>
        <v xml:space="preserve"> MADEIRA</v>
      </c>
      <c r="D147" s="378"/>
      <c r="E147" s="378"/>
      <c r="F147" s="378"/>
      <c r="G147" s="378"/>
      <c r="H147" s="378"/>
    </row>
    <row r="148" spans="1:8">
      <c r="A148" s="352" t="str">
        <f>'PLANILHA ORÇAMENTARIA'!A57</f>
        <v>6.1.1</v>
      </c>
      <c r="B148" s="379"/>
      <c r="C148" s="380" t="str">
        <f>'PLANILHA ORÇAMENTARIA'!D57</f>
        <v>REMOÇÃO DE PORTA OU JANELA INCLUSIVE MARCO E ALISAR,
INCLUSIVE AFASTAMENTO E EMPILHAMENTO</v>
      </c>
      <c r="D148" s="381"/>
      <c r="E148" s="381"/>
      <c r="F148" s="381"/>
      <c r="G148" s="381"/>
      <c r="H148" s="382"/>
    </row>
    <row r="149" spans="1:8">
      <c r="A149" s="354"/>
      <c r="B149" s="367"/>
      <c r="C149" s="235" t="s">
        <v>229</v>
      </c>
      <c r="D149" s="360" t="str">
        <f>'PLANILHA ORÇAMENTARIA'!E57</f>
        <v>M2</v>
      </c>
      <c r="E149" s="360"/>
      <c r="F149" s="360"/>
      <c r="G149" s="360"/>
      <c r="H149" s="361"/>
    </row>
    <row r="150" spans="1:8">
      <c r="A150" s="354"/>
      <c r="B150" s="367"/>
      <c r="C150" s="235" t="s">
        <v>231</v>
      </c>
      <c r="D150" s="383">
        <f>'PLANILHA ORÇAMENTARIA'!F57</f>
        <v>32.340000000000003</v>
      </c>
      <c r="E150" s="383"/>
      <c r="F150" s="383"/>
      <c r="G150" s="383"/>
      <c r="H150" s="384"/>
    </row>
    <row r="151" spans="1:8">
      <c r="A151" s="354"/>
      <c r="B151" s="367"/>
      <c r="C151" s="385" t="s">
        <v>491</v>
      </c>
      <c r="D151" s="386"/>
      <c r="E151" s="386"/>
      <c r="F151" s="386"/>
      <c r="G151" s="386"/>
      <c r="H151" s="387"/>
    </row>
    <row r="152" spans="1:8">
      <c r="A152" s="354"/>
      <c r="B152" s="367"/>
      <c r="C152" s="359" t="s">
        <v>492</v>
      </c>
      <c r="D152" s="360"/>
      <c r="E152" s="360"/>
      <c r="F152" s="360"/>
      <c r="G152" s="360"/>
      <c r="H152" s="361"/>
    </row>
    <row r="153" spans="1:8">
      <c r="A153" s="354"/>
      <c r="B153" s="367"/>
      <c r="C153" s="359" t="s">
        <v>493</v>
      </c>
      <c r="D153" s="360"/>
      <c r="E153" s="360"/>
      <c r="F153" s="360"/>
      <c r="G153" s="360"/>
      <c r="H153" s="361"/>
    </row>
    <row r="154" spans="1:8">
      <c r="A154" s="354"/>
      <c r="B154" s="367"/>
      <c r="C154" s="359" t="s">
        <v>494</v>
      </c>
      <c r="D154" s="360"/>
      <c r="E154" s="360"/>
      <c r="F154" s="360"/>
      <c r="G154" s="360"/>
      <c r="H154" s="361"/>
    </row>
    <row r="155" spans="1:8">
      <c r="A155" s="354"/>
      <c r="B155" s="367"/>
      <c r="C155" s="235" t="s">
        <v>495</v>
      </c>
      <c r="D155" s="229">
        <f>(20.16+2.94+6.72+2.52)</f>
        <v>32.340000000000003</v>
      </c>
      <c r="E155" s="228"/>
      <c r="F155" s="228"/>
      <c r="G155" s="228"/>
      <c r="H155" s="230"/>
    </row>
    <row r="156" spans="1:8">
      <c r="A156" s="352" t="str">
        <f>'PLANILHA ORÇAMENTARIA'!A58</f>
        <v>6.1.2</v>
      </c>
      <c r="B156" s="353"/>
      <c r="C156" s="356" t="str">
        <f>'PLANILHA ORÇAMENTARIA'!D58</f>
        <v>PORTA DE ABRIR,MADEIRA DE LEI PRANCHETA PARA PINTURA COMPLETA 80 X 210CM,COM FERRAGENS EM FERRO LATONADO, CONFORME PROJETOS DE ESQUADRIAS</v>
      </c>
      <c r="D156" s="357"/>
      <c r="E156" s="357"/>
      <c r="F156" s="357"/>
      <c r="G156" s="357"/>
      <c r="H156" s="358"/>
    </row>
    <row r="157" spans="1:8">
      <c r="A157" s="354"/>
      <c r="B157" s="355"/>
      <c r="C157" s="364"/>
      <c r="D157" s="365"/>
      <c r="E157" s="365"/>
      <c r="F157" s="365"/>
      <c r="G157" s="365"/>
      <c r="H157" s="366"/>
    </row>
    <row r="158" spans="1:8">
      <c r="A158" s="354"/>
      <c r="B158" s="355"/>
      <c r="C158" s="228" t="s">
        <v>229</v>
      </c>
      <c r="D158" s="229" t="str">
        <f>'PLANILHA ORÇAMENTARIA'!E58</f>
        <v>UN.</v>
      </c>
      <c r="E158" s="228"/>
      <c r="F158" s="228"/>
      <c r="G158" s="228"/>
      <c r="H158" s="230"/>
    </row>
    <row r="159" spans="1:8">
      <c r="A159" s="354"/>
      <c r="B159" s="355"/>
      <c r="C159" s="228" t="s">
        <v>231</v>
      </c>
      <c r="D159" s="229">
        <f>'PLANILHA ORÇAMENTARIA'!F58</f>
        <v>15</v>
      </c>
      <c r="E159" s="228"/>
      <c r="F159" s="228"/>
      <c r="G159" s="228"/>
      <c r="H159" s="230"/>
    </row>
    <row r="160" spans="1:8">
      <c r="A160" s="362"/>
      <c r="B160" s="363"/>
      <c r="C160" s="368" t="s">
        <v>496</v>
      </c>
      <c r="D160" s="369"/>
      <c r="E160" s="369"/>
      <c r="F160" s="369"/>
      <c r="G160" s="369"/>
      <c r="H160" s="370"/>
    </row>
    <row r="161" spans="1:8">
      <c r="A161" s="352" t="str">
        <f>'PLANILHA ORÇAMENTARIA'!A59</f>
        <v>6.1.3</v>
      </c>
      <c r="B161" s="353"/>
      <c r="C161" s="357" t="str">
        <f>'PLANILHA ORÇAMENTARIA'!D59</f>
        <v>PORTA DE ABRIR, MADEIRA DE LEI PRANCHETA PARA PINTURA COMPLETA 70 X 210 CM,COM FERRAGENS EM FERRO LATONADO</v>
      </c>
      <c r="D161" s="357"/>
      <c r="E161" s="357"/>
      <c r="F161" s="357"/>
      <c r="G161" s="357"/>
      <c r="H161" s="358"/>
    </row>
    <row r="162" spans="1:8" ht="12" customHeight="1">
      <c r="A162" s="354"/>
      <c r="B162" s="355"/>
      <c r="C162" s="228" t="s">
        <v>229</v>
      </c>
      <c r="D162" s="229" t="str">
        <f>'PLANILHA ORÇAMENTARIA'!E59</f>
        <v>UN.</v>
      </c>
      <c r="E162" s="228"/>
      <c r="F162" s="228"/>
      <c r="G162" s="228"/>
      <c r="H162" s="230"/>
    </row>
    <row r="163" spans="1:8">
      <c r="A163" s="354"/>
      <c r="B163" s="355"/>
      <c r="C163" s="228" t="s">
        <v>231</v>
      </c>
      <c r="D163" s="229">
        <f>'PLANILHA ORÇAMENTARIA'!F59</f>
        <v>4</v>
      </c>
      <c r="E163" s="228"/>
      <c r="F163" s="228"/>
      <c r="G163" s="228"/>
      <c r="H163" s="230"/>
    </row>
    <row r="164" spans="1:8">
      <c r="A164" s="362"/>
      <c r="B164" s="363"/>
      <c r="C164" s="368" t="s">
        <v>497</v>
      </c>
      <c r="D164" s="369"/>
      <c r="E164" s="369"/>
      <c r="F164" s="369"/>
      <c r="G164" s="369"/>
      <c r="H164" s="370"/>
    </row>
    <row r="165" spans="1:8">
      <c r="A165" s="352" t="str">
        <f>'PLANILHA ORÇAMENTARIA'!A60</f>
        <v>6.1.4</v>
      </c>
      <c r="B165" s="353"/>
      <c r="C165" s="357" t="str">
        <f>'PLANILHA ORÇAMENTARIA'!D60</f>
        <v>PORTA DE ABRIR, MADEIRA DE LEI PRANCHETA PARA PINTURA COMPLETA 60 X 210 CM,COM FERRAGENS EM FERRO LATONADO</v>
      </c>
      <c r="D165" s="357"/>
      <c r="E165" s="357"/>
      <c r="F165" s="357"/>
      <c r="G165" s="357"/>
      <c r="H165" s="358"/>
    </row>
    <row r="166" spans="1:8">
      <c r="A166" s="354"/>
      <c r="B166" s="355"/>
      <c r="C166" s="228" t="s">
        <v>229</v>
      </c>
      <c r="D166" s="229" t="str">
        <f>'PLANILHA ORÇAMENTARIA'!E60</f>
        <v>UN.</v>
      </c>
      <c r="E166" s="228"/>
      <c r="F166" s="228"/>
      <c r="G166" s="228"/>
      <c r="H166" s="230"/>
    </row>
    <row r="167" spans="1:8" ht="12" customHeight="1">
      <c r="A167" s="354"/>
      <c r="B167" s="355"/>
      <c r="C167" s="228" t="s">
        <v>231</v>
      </c>
      <c r="D167" s="229">
        <f>'PLANILHA ORÇAMENTARIA'!F60</f>
        <v>3</v>
      </c>
      <c r="E167" s="228"/>
      <c r="F167" s="228"/>
      <c r="G167" s="228"/>
      <c r="H167" s="230"/>
    </row>
    <row r="168" spans="1:8">
      <c r="A168" s="362"/>
      <c r="B168" s="363"/>
      <c r="C168" s="368" t="s">
        <v>498</v>
      </c>
      <c r="D168" s="369"/>
      <c r="E168" s="369"/>
      <c r="F168" s="369"/>
      <c r="G168" s="369"/>
      <c r="H168" s="370"/>
    </row>
    <row r="169" spans="1:8">
      <c r="A169" s="352" t="str">
        <f>'PLANILHA ORÇAMENTARIA'!A61</f>
        <v>6.1.5</v>
      </c>
      <c r="B169" s="353"/>
      <c r="C169" s="357" t="str">
        <f>'PLANILHA ORÇAMENTARIA'!D61</f>
        <v>PORTA EM MADEIRA DE LEI REVESTIDA EM LAMINADO MELAMÍNICO, COM MARCO EM ALUMÍNIO ANODIZADO NATURAL, TARJETA LIVRE/OCUPADO E DOBRADIÇAS -</v>
      </c>
      <c r="D169" s="357"/>
      <c r="E169" s="357"/>
      <c r="F169" s="357"/>
      <c r="G169" s="357"/>
      <c r="H169" s="358"/>
    </row>
    <row r="170" spans="1:8">
      <c r="A170" s="354"/>
      <c r="B170" s="355"/>
      <c r="C170" s="365"/>
      <c r="D170" s="365"/>
      <c r="E170" s="365"/>
      <c r="F170" s="365"/>
      <c r="G170" s="365"/>
      <c r="H170" s="366"/>
    </row>
    <row r="171" spans="1:8" ht="12" customHeight="1">
      <c r="A171" s="354"/>
      <c r="B171" s="355"/>
      <c r="C171" s="228" t="s">
        <v>229</v>
      </c>
      <c r="D171" s="228" t="str">
        <f>'PLANILHA ORÇAMENTARIA'!E61</f>
        <v>M2</v>
      </c>
      <c r="E171" s="228"/>
      <c r="F171" s="228"/>
      <c r="G171" s="228"/>
      <c r="H171" s="230"/>
    </row>
    <row r="172" spans="1:8">
      <c r="A172" s="354"/>
      <c r="B172" s="355"/>
      <c r="C172" s="228" t="s">
        <v>231</v>
      </c>
      <c r="D172" s="229">
        <f>'PLANILHA ORÇAMENTARIA'!F61</f>
        <v>6.72</v>
      </c>
      <c r="E172" s="228"/>
      <c r="F172" s="228"/>
      <c r="G172" s="228"/>
      <c r="H172" s="230"/>
    </row>
    <row r="173" spans="1:8">
      <c r="A173" s="362"/>
      <c r="B173" s="363"/>
      <c r="C173" s="388" t="s">
        <v>499</v>
      </c>
      <c r="D173" s="389"/>
      <c r="E173" s="389"/>
      <c r="F173" s="389"/>
      <c r="G173" s="389"/>
      <c r="H173" s="390"/>
    </row>
    <row r="174" spans="1:8">
      <c r="A174" s="377" t="str">
        <f>'PLANILHA ORÇAMENTARIA'!A62</f>
        <v>6.2</v>
      </c>
      <c r="B174" s="377"/>
      <c r="C174" s="378" t="str">
        <f>'PLANILHA ORÇAMENTARIA'!D62</f>
        <v xml:space="preserve">JANELAS DE VIDRO </v>
      </c>
      <c r="D174" s="378"/>
      <c r="E174" s="378"/>
      <c r="F174" s="378"/>
      <c r="G174" s="378"/>
      <c r="H174" s="378"/>
    </row>
    <row r="175" spans="1:8" ht="12" customHeight="1">
      <c r="A175" s="352" t="str">
        <f>'PLANILHA ORÇAMENTARIA'!A63</f>
        <v>6.2.1</v>
      </c>
      <c r="B175" s="353"/>
      <c r="C175" s="357" t="str">
        <f>'PLANILHA ORÇAMENTARIA'!D63</f>
        <v>VIDRO TEMPERADO INCOLOR, ESP. 6MM, INCLUSIVE FIXAÇÃO E VEDAÇÃO COM GUARNIÇÃO/GAXETA DE BORRACHA NEOPRENE, FORNECIMENTO E INSTALAÇÃO, INCLUSIVE CAIXILHO/PERFIL</v>
      </c>
      <c r="D175" s="357"/>
      <c r="E175" s="357"/>
      <c r="F175" s="357"/>
      <c r="G175" s="357"/>
      <c r="H175" s="358"/>
    </row>
    <row r="176" spans="1:8">
      <c r="A176" s="354"/>
      <c r="B176" s="355"/>
      <c r="C176" s="365"/>
      <c r="D176" s="365"/>
      <c r="E176" s="365"/>
      <c r="F176" s="365"/>
      <c r="G176" s="365"/>
      <c r="H176" s="366"/>
    </row>
    <row r="177" spans="1:8">
      <c r="A177" s="354"/>
      <c r="B177" s="355"/>
      <c r="C177" s="228" t="s">
        <v>229</v>
      </c>
      <c r="D177" s="229" t="str">
        <f>'PLANILHA ORÇAMENTARIA'!E63</f>
        <v>M2</v>
      </c>
      <c r="E177" s="228"/>
      <c r="F177" s="228"/>
      <c r="G177" s="228"/>
      <c r="H177" s="230"/>
    </row>
    <row r="178" spans="1:8">
      <c r="A178" s="354"/>
      <c r="B178" s="355"/>
      <c r="C178" s="228" t="s">
        <v>231</v>
      </c>
      <c r="D178" s="231">
        <f>'PLANILHA ORÇAMENTARIA'!F63</f>
        <v>64.2</v>
      </c>
      <c r="E178" s="228"/>
      <c r="F178" s="228"/>
      <c r="G178" s="228"/>
      <c r="H178" s="230"/>
    </row>
    <row r="179" spans="1:8">
      <c r="A179" s="354"/>
      <c r="B179" s="355"/>
      <c r="C179" s="359" t="s">
        <v>502</v>
      </c>
      <c r="D179" s="360"/>
      <c r="E179" s="360"/>
      <c r="F179" s="360"/>
      <c r="G179" s="360"/>
      <c r="H179" s="361"/>
    </row>
    <row r="180" spans="1:8">
      <c r="A180" s="354"/>
      <c r="B180" s="367"/>
      <c r="C180" s="359" t="s">
        <v>503</v>
      </c>
      <c r="D180" s="360"/>
      <c r="E180" s="360"/>
      <c r="F180" s="360"/>
      <c r="G180" s="360"/>
      <c r="H180" s="361"/>
    </row>
    <row r="181" spans="1:8">
      <c r="A181" s="354"/>
      <c r="B181" s="355"/>
      <c r="C181" s="359" t="s">
        <v>504</v>
      </c>
      <c r="D181" s="360"/>
      <c r="E181" s="360"/>
      <c r="F181" s="360"/>
      <c r="G181" s="360"/>
      <c r="H181" s="361"/>
    </row>
    <row r="182" spans="1:8">
      <c r="A182" s="354"/>
      <c r="B182" s="355"/>
      <c r="C182" s="359" t="s">
        <v>505</v>
      </c>
      <c r="D182" s="360"/>
      <c r="E182" s="360"/>
      <c r="F182" s="360"/>
      <c r="G182" s="360"/>
      <c r="H182" s="361"/>
    </row>
    <row r="183" spans="1:8">
      <c r="A183" s="354"/>
      <c r="B183" s="355"/>
      <c r="C183" s="359" t="s">
        <v>675</v>
      </c>
      <c r="D183" s="360"/>
      <c r="E183" s="360"/>
      <c r="F183" s="360"/>
      <c r="G183" s="360"/>
      <c r="H183" s="361"/>
    </row>
    <row r="184" spans="1:8">
      <c r="A184" s="354"/>
      <c r="B184" s="355"/>
      <c r="C184" s="235" t="s">
        <v>466</v>
      </c>
      <c r="D184" s="231">
        <f>(41.25+18+1.5+2.4+1.05)</f>
        <v>64.2</v>
      </c>
      <c r="E184" s="228"/>
      <c r="F184" s="228"/>
      <c r="G184" s="228"/>
      <c r="H184" s="230"/>
    </row>
    <row r="185" spans="1:8">
      <c r="A185" s="352" t="str">
        <f>'PLANILHA ORÇAMENTARIA'!A64</f>
        <v>6.2.2</v>
      </c>
      <c r="B185" s="353"/>
      <c r="C185" s="357" t="str">
        <f>'PLANILHA ORÇAMENTARIA'!D64</f>
        <v>TELA DE NYLON TIPO MOSQUITEIRO COM MOLDURA EM ALUMINIO ANODIZADO NATURAL</v>
      </c>
      <c r="D185" s="357"/>
      <c r="E185" s="357"/>
      <c r="F185" s="357"/>
      <c r="G185" s="357"/>
      <c r="H185" s="358"/>
    </row>
    <row r="186" spans="1:8">
      <c r="A186" s="354"/>
      <c r="B186" s="355"/>
      <c r="C186" s="228" t="s">
        <v>229</v>
      </c>
      <c r="D186" s="228" t="str">
        <f>'PLANILHA ORÇAMENTARIA'!E64</f>
        <v>M2</v>
      </c>
      <c r="E186" s="228"/>
      <c r="F186" s="228"/>
      <c r="G186" s="228"/>
      <c r="H186" s="230"/>
    </row>
    <row r="187" spans="1:8" ht="12" customHeight="1">
      <c r="A187" s="354"/>
      <c r="B187" s="355"/>
      <c r="C187" s="228" t="s">
        <v>231</v>
      </c>
      <c r="D187" s="229">
        <f>'PLANILHA ORÇAMENTARIA'!F64</f>
        <v>3</v>
      </c>
      <c r="E187" s="228"/>
      <c r="F187" s="228"/>
      <c r="G187" s="228"/>
      <c r="H187" s="230"/>
    </row>
    <row r="188" spans="1:8">
      <c r="A188" s="354"/>
      <c r="B188" s="355"/>
      <c r="C188" s="359" t="s">
        <v>506</v>
      </c>
      <c r="D188" s="360"/>
      <c r="E188" s="360"/>
      <c r="F188" s="360"/>
      <c r="G188" s="360"/>
      <c r="H188" s="361"/>
    </row>
    <row r="189" spans="1:8">
      <c r="A189" s="377" t="str">
        <f>'PLANILHA ORÇAMENTARIA'!A65</f>
        <v>6.3</v>
      </c>
      <c r="B189" s="377"/>
      <c r="C189" s="378" t="str">
        <f>'PLANILHA ORÇAMENTARIA'!D65</f>
        <v>VIDROS</v>
      </c>
      <c r="D189" s="378"/>
      <c r="E189" s="378"/>
      <c r="F189" s="378"/>
      <c r="G189" s="378"/>
      <c r="H189" s="378"/>
    </row>
    <row r="190" spans="1:8" ht="12" customHeight="1">
      <c r="A190" s="352" t="str">
        <f>'PLANILHA ORÇAMENTARIA'!A66</f>
        <v>6.3.1</v>
      </c>
      <c r="B190" s="353"/>
      <c r="C190" s="357" t="str">
        <f>'PLANILHA ORÇAMENTARIA'!D66</f>
        <v xml:space="preserve">VIDRO COMUM LISO INCOLOR, ESP. 4MM, INCLUSIVE FIXAÇÃO E VEDAÇÃO COM GUARNIÇÃO/GAXETA DE BORRACHA NEOPRENE, FORNECIMENTO E INSTALAÇÃO, EXCLUSIVE CAIXILHO/PERFIL </v>
      </c>
      <c r="D190" s="357"/>
      <c r="E190" s="357"/>
      <c r="F190" s="357"/>
      <c r="G190" s="357"/>
      <c r="H190" s="358"/>
    </row>
    <row r="191" spans="1:8">
      <c r="A191" s="354"/>
      <c r="B191" s="355"/>
      <c r="C191" s="228" t="s">
        <v>229</v>
      </c>
      <c r="D191" s="229" t="str">
        <f>'PLANILHA ORÇAMENTARIA'!E66</f>
        <v>M2</v>
      </c>
      <c r="E191" s="228"/>
      <c r="F191" s="228"/>
      <c r="G191" s="228"/>
      <c r="H191" s="230"/>
    </row>
    <row r="192" spans="1:8">
      <c r="A192" s="354"/>
      <c r="B192" s="355"/>
      <c r="C192" s="228" t="s">
        <v>231</v>
      </c>
      <c r="D192" s="231">
        <f>'PLANILHA ORÇAMENTARIA'!F66</f>
        <v>0.2</v>
      </c>
      <c r="E192" s="228"/>
      <c r="F192" s="228"/>
      <c r="G192" s="228"/>
      <c r="H192" s="230"/>
    </row>
    <row r="193" spans="1:8">
      <c r="A193" s="362"/>
      <c r="B193" s="363"/>
      <c r="C193" s="371" t="s">
        <v>511</v>
      </c>
      <c r="D193" s="372"/>
      <c r="E193" s="372"/>
      <c r="F193" s="372"/>
      <c r="G193" s="372"/>
      <c r="H193" s="373"/>
    </row>
    <row r="194" spans="1:8" ht="12" customHeight="1">
      <c r="A194" s="352" t="str">
        <f>'PLANILHA ORÇAMENTARIA'!A67</f>
        <v>6.3.2</v>
      </c>
      <c r="B194" s="353"/>
      <c r="C194" s="357" t="str">
        <f>'PLANILHA ORÇAMENTARIA'!D67</f>
        <v>VIDRO IMPRESSO (FANTASIA) TIPO CANELADO OU MARTELADO INCOLOR, ESP. 3MM OU 4MM, INCLUSIVE FIXAÇÃO E VEDAÇÃO COM GUARNIÇÃO/GAXETA DE BORRACHA NEOPRENE, FORNECIMENTO E INSTALAÇÃO, EXCLUSIVE CAIXILHO/PERFIL</v>
      </c>
      <c r="D194" s="357"/>
      <c r="E194" s="357"/>
      <c r="F194" s="357"/>
      <c r="G194" s="357"/>
      <c r="H194" s="358"/>
    </row>
    <row r="195" spans="1:8">
      <c r="A195" s="354"/>
      <c r="B195" s="355"/>
      <c r="C195" s="228" t="s">
        <v>229</v>
      </c>
      <c r="D195" s="228" t="str">
        <f>'PLANILHA ORÇAMENTARIA'!E67</f>
        <v>M2</v>
      </c>
      <c r="E195" s="228"/>
      <c r="F195" s="228"/>
      <c r="G195" s="228"/>
      <c r="H195" s="230"/>
    </row>
    <row r="196" spans="1:8">
      <c r="A196" s="354"/>
      <c r="B196" s="355"/>
      <c r="C196" s="228" t="s">
        <v>231</v>
      </c>
      <c r="D196" s="229">
        <f>'PLANILHA ORÇAMENTARIA'!F67</f>
        <v>1.75</v>
      </c>
      <c r="E196" s="228"/>
      <c r="F196" s="228"/>
      <c r="G196" s="228"/>
      <c r="H196" s="230"/>
    </row>
    <row r="197" spans="1:8">
      <c r="A197" s="354"/>
      <c r="B197" s="355"/>
      <c r="C197" s="360" t="s">
        <v>512</v>
      </c>
      <c r="D197" s="360"/>
      <c r="E197" s="360"/>
      <c r="F197" s="360"/>
      <c r="G197" s="360"/>
      <c r="H197" s="361"/>
    </row>
    <row r="198" spans="1:8">
      <c r="A198" s="354"/>
      <c r="B198" s="355"/>
      <c r="C198" s="360" t="s">
        <v>513</v>
      </c>
      <c r="D198" s="360"/>
      <c r="E198" s="360"/>
      <c r="F198" s="360"/>
      <c r="G198" s="360"/>
      <c r="H198" s="361"/>
    </row>
    <row r="199" spans="1:8">
      <c r="A199" s="362"/>
      <c r="B199" s="363"/>
      <c r="C199" s="232" t="s">
        <v>466</v>
      </c>
      <c r="D199" s="232" t="s">
        <v>514</v>
      </c>
      <c r="E199" s="232"/>
      <c r="F199" s="232"/>
      <c r="G199" s="232"/>
      <c r="H199" s="234"/>
    </row>
    <row r="200" spans="1:8">
      <c r="A200" s="377" t="str">
        <f>'PLANILHA ORÇAMENTARIA'!A68</f>
        <v>6.4</v>
      </c>
      <c r="B200" s="377"/>
      <c r="C200" s="427" t="str">
        <f>'PLANILHA ORÇAMENTARIA'!D68</f>
        <v>ESQUADRIAS METÁLICAS</v>
      </c>
      <c r="D200" s="427"/>
      <c r="E200" s="427"/>
      <c r="F200" s="427"/>
      <c r="G200" s="427"/>
      <c r="H200" s="427"/>
    </row>
    <row r="201" spans="1:8" ht="12" customHeight="1">
      <c r="A201" s="352" t="str">
        <f>'PLANILHA ORÇAMENTARIA'!A69</f>
        <v>6.4.1</v>
      </c>
      <c r="B201" s="353"/>
      <c r="C201" s="357" t="str">
        <f>'PLANILHA ORÇAMENTARIA'!D69</f>
        <v>REMOÇÃO DE PORTA OU JANELA METÁLICA, INCLUSIVE
AFASTAMENTO</v>
      </c>
      <c r="D201" s="357"/>
      <c r="E201" s="357"/>
      <c r="F201" s="357"/>
      <c r="G201" s="357"/>
      <c r="H201" s="358"/>
    </row>
    <row r="202" spans="1:8">
      <c r="A202" s="354"/>
      <c r="B202" s="355"/>
      <c r="C202" s="228" t="s">
        <v>229</v>
      </c>
      <c r="D202" s="360" t="str">
        <f>'PLANILHA ORÇAMENTARIA'!E69</f>
        <v>M2</v>
      </c>
      <c r="E202" s="360"/>
      <c r="F202" s="360"/>
      <c r="G202" s="360"/>
      <c r="H202" s="361"/>
    </row>
    <row r="203" spans="1:8">
      <c r="A203" s="354"/>
      <c r="B203" s="355"/>
      <c r="C203" s="228" t="s">
        <v>231</v>
      </c>
      <c r="D203" s="360">
        <f>'PLANILHA ORÇAMENTARIA'!F69</f>
        <v>102.32</v>
      </c>
      <c r="E203" s="360"/>
      <c r="F203" s="360"/>
      <c r="G203" s="360"/>
      <c r="H203" s="361"/>
    </row>
    <row r="204" spans="1:8">
      <c r="A204" s="354"/>
      <c r="B204" s="355"/>
      <c r="C204" s="359" t="s">
        <v>515</v>
      </c>
      <c r="D204" s="360"/>
      <c r="E204" s="360"/>
      <c r="F204" s="360"/>
      <c r="G204" s="360"/>
      <c r="H204" s="361"/>
    </row>
    <row r="205" spans="1:8" ht="12" customHeight="1">
      <c r="A205" s="354"/>
      <c r="B205" s="355"/>
      <c r="C205" s="359" t="s">
        <v>516</v>
      </c>
      <c r="D205" s="360"/>
      <c r="E205" s="360"/>
      <c r="F205" s="360"/>
      <c r="G205" s="360"/>
      <c r="H205" s="361"/>
    </row>
    <row r="206" spans="1:8">
      <c r="A206" s="354"/>
      <c r="B206" s="355"/>
      <c r="C206" s="359" t="s">
        <v>517</v>
      </c>
      <c r="D206" s="360"/>
      <c r="E206" s="360"/>
      <c r="F206" s="360"/>
      <c r="G206" s="360"/>
      <c r="H206" s="361"/>
    </row>
    <row r="207" spans="1:8">
      <c r="A207" s="354"/>
      <c r="B207" s="355"/>
      <c r="C207" s="359" t="s">
        <v>518</v>
      </c>
      <c r="D207" s="360"/>
      <c r="E207" s="360"/>
      <c r="F207" s="360"/>
      <c r="G207" s="360"/>
      <c r="H207" s="361"/>
    </row>
    <row r="208" spans="1:8">
      <c r="A208" s="354"/>
      <c r="B208" s="355"/>
      <c r="C208" s="359" t="s">
        <v>519</v>
      </c>
      <c r="D208" s="360"/>
      <c r="E208" s="360"/>
      <c r="F208" s="360"/>
      <c r="G208" s="360"/>
      <c r="H208" s="361"/>
    </row>
    <row r="209" spans="1:8" ht="12" customHeight="1">
      <c r="A209" s="354"/>
      <c r="B209" s="355"/>
      <c r="C209" s="359" t="s">
        <v>520</v>
      </c>
      <c r="D209" s="360"/>
      <c r="E209" s="360"/>
      <c r="F209" s="360"/>
      <c r="G209" s="360"/>
      <c r="H209" s="361"/>
    </row>
    <row r="210" spans="1:8">
      <c r="A210" s="354"/>
      <c r="B210" s="355"/>
      <c r="C210" s="359" t="s">
        <v>521</v>
      </c>
      <c r="D210" s="360"/>
      <c r="E210" s="360"/>
      <c r="F210" s="360"/>
      <c r="G210" s="360"/>
      <c r="H210" s="361"/>
    </row>
    <row r="211" spans="1:8">
      <c r="A211" s="354"/>
      <c r="B211" s="355"/>
      <c r="C211" s="359" t="s">
        <v>522</v>
      </c>
      <c r="D211" s="360"/>
      <c r="E211" s="360"/>
      <c r="F211" s="360"/>
      <c r="G211" s="360"/>
      <c r="H211" s="361"/>
    </row>
    <row r="212" spans="1:8">
      <c r="A212" s="354"/>
      <c r="B212" s="355"/>
      <c r="C212" s="359" t="s">
        <v>523</v>
      </c>
      <c r="D212" s="360"/>
      <c r="E212" s="360"/>
      <c r="F212" s="360"/>
      <c r="G212" s="360"/>
      <c r="H212" s="361"/>
    </row>
    <row r="213" spans="1:8">
      <c r="A213" s="354"/>
      <c r="B213" s="355"/>
      <c r="C213" s="359" t="s">
        <v>524</v>
      </c>
      <c r="D213" s="360"/>
      <c r="E213" s="360"/>
      <c r="F213" s="360"/>
      <c r="G213" s="360"/>
      <c r="H213" s="361"/>
    </row>
    <row r="214" spans="1:8">
      <c r="A214" s="354"/>
      <c r="B214" s="355"/>
      <c r="C214" s="359" t="s">
        <v>525</v>
      </c>
      <c r="D214" s="360"/>
      <c r="E214" s="360"/>
      <c r="F214" s="360"/>
      <c r="G214" s="360"/>
      <c r="H214" s="361"/>
    </row>
    <row r="215" spans="1:8">
      <c r="A215" s="354"/>
      <c r="B215" s="355"/>
      <c r="C215" s="359" t="s">
        <v>526</v>
      </c>
      <c r="D215" s="360"/>
      <c r="E215" s="360"/>
      <c r="F215" s="360"/>
      <c r="G215" s="360"/>
      <c r="H215" s="361"/>
    </row>
    <row r="216" spans="1:8">
      <c r="A216" s="362"/>
      <c r="B216" s="363"/>
      <c r="C216" s="235" t="s">
        <v>466</v>
      </c>
      <c r="D216" s="229">
        <f>(6.3+7.5+3+1.47+3+13.75+1.05+2.4+2.4+41.25+18+2.2)</f>
        <v>102.32</v>
      </c>
      <c r="E216" s="228"/>
      <c r="F216" s="228"/>
      <c r="G216" s="228"/>
      <c r="H216" s="230"/>
    </row>
    <row r="217" spans="1:8" ht="12" customHeight="1">
      <c r="A217" s="352" t="str">
        <f>'PLANILHA ORÇAMENTARIA'!A70</f>
        <v>6.4.2</v>
      </c>
      <c r="B217" s="353"/>
      <c r="C217" s="356" t="str">
        <f>'PLANILHA ORÇAMENTARIA'!D70</f>
        <v>CORRIMÃO DUPLO EM TUBO GALVANIZADO DIN 2440, D = 1 1/2" -
FIXADO EM ALVENARIA</v>
      </c>
      <c r="D217" s="357"/>
      <c r="E217" s="357"/>
      <c r="F217" s="357"/>
      <c r="G217" s="357"/>
      <c r="H217" s="358"/>
    </row>
    <row r="218" spans="1:8">
      <c r="A218" s="354"/>
      <c r="B218" s="355"/>
      <c r="C218" s="228" t="s">
        <v>229</v>
      </c>
      <c r="D218" s="229" t="str">
        <f>'PLANILHA ORÇAMENTARIA'!E70</f>
        <v>M</v>
      </c>
      <c r="E218" s="228"/>
      <c r="F218" s="228"/>
      <c r="G218" s="228"/>
      <c r="H218" s="230"/>
    </row>
    <row r="219" spans="1:8">
      <c r="A219" s="354"/>
      <c r="B219" s="355"/>
      <c r="C219" s="228" t="s">
        <v>231</v>
      </c>
      <c r="D219" s="231">
        <f>'PLANILHA ORÇAMENTARIA'!F70</f>
        <v>8</v>
      </c>
      <c r="E219" s="228"/>
      <c r="F219" s="228"/>
      <c r="G219" s="228"/>
      <c r="H219" s="230"/>
    </row>
    <row r="220" spans="1:8">
      <c r="A220" s="362"/>
      <c r="B220" s="363"/>
      <c r="C220" s="371" t="s">
        <v>527</v>
      </c>
      <c r="D220" s="372"/>
      <c r="E220" s="372"/>
      <c r="F220" s="372"/>
      <c r="G220" s="372"/>
      <c r="H220" s="373"/>
    </row>
    <row r="221" spans="1:8">
      <c r="A221" s="352" t="str">
        <f>'PLANILHA ORÇAMENTARIA'!A71</f>
        <v>6.4.3</v>
      </c>
      <c r="B221" s="353"/>
      <c r="C221" s="357" t="str">
        <f>'PLANILHA ORÇAMENTARIA'!D71</f>
        <v>PORTÃO DE TUBO DE FERRO COLOCADO COM CADEADO</v>
      </c>
      <c r="D221" s="357"/>
      <c r="E221" s="357"/>
      <c r="F221" s="357"/>
      <c r="G221" s="357"/>
      <c r="H221" s="358"/>
    </row>
    <row r="222" spans="1:8" ht="12" customHeight="1">
      <c r="A222" s="354"/>
      <c r="B222" s="355"/>
      <c r="C222" s="228" t="s">
        <v>229</v>
      </c>
      <c r="D222" s="229" t="str">
        <f>'PLANILHA ORÇAMENTARIA'!E71</f>
        <v>M2</v>
      </c>
      <c r="E222" s="228"/>
      <c r="F222" s="228"/>
      <c r="G222" s="228"/>
      <c r="H222" s="230"/>
    </row>
    <row r="223" spans="1:8">
      <c r="A223" s="354"/>
      <c r="B223" s="355"/>
      <c r="C223" s="228" t="s">
        <v>231</v>
      </c>
      <c r="D223" s="229">
        <f>'PLANILHA ORÇAMENTARIA'!F71</f>
        <v>23.14</v>
      </c>
      <c r="E223" s="228"/>
      <c r="F223" s="228"/>
      <c r="G223" s="228"/>
      <c r="H223" s="230"/>
    </row>
    <row r="224" spans="1:8">
      <c r="A224" s="354"/>
      <c r="B224" s="367"/>
      <c r="C224" s="359" t="s">
        <v>528</v>
      </c>
      <c r="D224" s="360"/>
      <c r="E224" s="360"/>
      <c r="F224" s="360"/>
      <c r="G224" s="360"/>
      <c r="H224" s="361"/>
    </row>
    <row r="225" spans="1:8">
      <c r="A225" s="354"/>
      <c r="B225" s="367"/>
      <c r="C225" s="359" t="s">
        <v>529</v>
      </c>
      <c r="D225" s="360"/>
      <c r="E225" s="360"/>
      <c r="F225" s="360"/>
      <c r="G225" s="360"/>
      <c r="H225" s="361"/>
    </row>
    <row r="226" spans="1:8">
      <c r="A226" s="354"/>
      <c r="B226" s="367"/>
      <c r="C226" s="359" t="s">
        <v>674</v>
      </c>
      <c r="D226" s="360"/>
      <c r="E226" s="360"/>
      <c r="F226" s="360"/>
      <c r="G226" s="360"/>
      <c r="H226" s="361"/>
    </row>
    <row r="227" spans="1:8">
      <c r="A227" s="362"/>
      <c r="B227" s="374"/>
      <c r="C227" s="236" t="s">
        <v>466</v>
      </c>
      <c r="D227" s="241">
        <f>13.75+1.89+7.5</f>
        <v>23.14</v>
      </c>
      <c r="E227" s="232"/>
      <c r="F227" s="232"/>
      <c r="G227" s="232"/>
      <c r="H227" s="234"/>
    </row>
    <row r="228" spans="1:8">
      <c r="A228" s="375">
        <f>'PLANILHA ORÇAMENTARIA'!A74</f>
        <v>7</v>
      </c>
      <c r="B228" s="375"/>
      <c r="C228" s="376" t="str">
        <f>'PLANILHA ORÇAMENTARIA'!D74</f>
        <v xml:space="preserve">SISTEMAS DE COBERTURA </v>
      </c>
      <c r="D228" s="376"/>
      <c r="E228" s="376"/>
      <c r="F228" s="376"/>
      <c r="G228" s="376"/>
      <c r="H228" s="376"/>
    </row>
    <row r="229" spans="1:8">
      <c r="A229" s="391" t="str">
        <f>'PLANILHA ORÇAMENTARIA'!A75</f>
        <v>7.1</v>
      </c>
      <c r="B229" s="393"/>
      <c r="C229" s="400" t="str">
        <f>'PLANILHA ORÇAMENTARIA'!D75</f>
        <v>DEMOLIÇÃO DE ENGRADAMENTO DE TELHA METÁLICA, PVC OU
FIBROCIMENTO, INCLUSIVE EMPILHAMENTO</v>
      </c>
      <c r="D229" s="400"/>
      <c r="E229" s="400"/>
      <c r="F229" s="400"/>
      <c r="G229" s="400"/>
      <c r="H229" s="401"/>
    </row>
    <row r="230" spans="1:8">
      <c r="A230" s="394"/>
      <c r="B230" s="396"/>
      <c r="C230" s="100" t="s">
        <v>229</v>
      </c>
      <c r="D230" s="192" t="str">
        <f>'PLANILHA ORÇAMENTARIA'!E75</f>
        <v>M²</v>
      </c>
      <c r="E230" s="100"/>
      <c r="F230" s="100"/>
      <c r="G230" s="100"/>
      <c r="H230" s="101"/>
    </row>
    <row r="231" spans="1:8">
      <c r="A231" s="394"/>
      <c r="B231" s="396"/>
      <c r="C231" s="100" t="s">
        <v>231</v>
      </c>
      <c r="D231" s="106">
        <f>'PLANILHA ORÇAMENTARIA'!F75</f>
        <v>930.9</v>
      </c>
      <c r="E231" s="100"/>
      <c r="F231" s="100"/>
      <c r="G231" s="100"/>
      <c r="H231" s="101"/>
    </row>
    <row r="232" spans="1:8">
      <c r="A232" s="397"/>
      <c r="B232" s="399"/>
      <c r="C232" s="402" t="s">
        <v>436</v>
      </c>
      <c r="D232" s="403"/>
      <c r="E232" s="403"/>
      <c r="F232" s="403"/>
      <c r="G232" s="403"/>
      <c r="H232" s="404"/>
    </row>
    <row r="233" spans="1:8">
      <c r="A233" s="391" t="str">
        <f>'PLANILHA ORÇAMENTARIA'!A76</f>
        <v>7.2</v>
      </c>
      <c r="B233" s="393"/>
      <c r="C233" s="405" t="str">
        <f>'PLANILHA ORÇAMENTARIA'!D76</f>
        <v>REMOÇÃO DE TELHA METÁLICA OU PVC, INCLUSIVE AFASTAMENTO E EMPILHAMENTO</v>
      </c>
      <c r="D233" s="405"/>
      <c r="E233" s="405"/>
      <c r="F233" s="405"/>
      <c r="G233" s="405"/>
      <c r="H233" s="406"/>
    </row>
    <row r="234" spans="1:8">
      <c r="A234" s="394"/>
      <c r="B234" s="396"/>
      <c r="C234" s="407"/>
      <c r="D234" s="407"/>
      <c r="E234" s="407"/>
      <c r="F234" s="407"/>
      <c r="G234" s="407"/>
      <c r="H234" s="408"/>
    </row>
    <row r="235" spans="1:8">
      <c r="A235" s="394"/>
      <c r="B235" s="396"/>
      <c r="C235" s="100" t="s">
        <v>229</v>
      </c>
      <c r="D235" s="192" t="str">
        <f>'PLANILHA ORÇAMENTARIA'!E80</f>
        <v>M²</v>
      </c>
      <c r="E235" s="100"/>
      <c r="F235" s="100"/>
      <c r="G235" s="100"/>
      <c r="H235" s="101"/>
    </row>
    <row r="236" spans="1:8">
      <c r="A236" s="394"/>
      <c r="B236" s="396"/>
      <c r="C236" s="100" t="s">
        <v>231</v>
      </c>
      <c r="D236" s="106">
        <f>'PLANILHA ORÇAMENTARIA'!F76</f>
        <v>146.36000000000001</v>
      </c>
      <c r="E236" s="100"/>
      <c r="F236" s="100"/>
      <c r="G236" s="100"/>
      <c r="H236" s="101"/>
    </row>
    <row r="237" spans="1:8">
      <c r="A237" s="397"/>
      <c r="B237" s="399"/>
      <c r="C237" s="402" t="s">
        <v>436</v>
      </c>
      <c r="D237" s="403"/>
      <c r="E237" s="403"/>
      <c r="F237" s="403"/>
      <c r="G237" s="403"/>
      <c r="H237" s="404"/>
    </row>
    <row r="238" spans="1:8">
      <c r="A238" s="391" t="str">
        <f>'PLANILHA ORÇAMENTARIA'!A77</f>
        <v>7.3</v>
      </c>
      <c r="B238" s="393"/>
      <c r="C238" s="405" t="str">
        <f>'PLANILHA ORÇAMENTARIA'!D77</f>
        <v xml:space="preserve"> REMOÇÃO DE TELHA TIPO CALHA DE FIBROCIMENTO, INCLUSIVE AFASTAMENTO E EMPILHAMENTO</v>
      </c>
      <c r="D238" s="405"/>
      <c r="E238" s="405"/>
      <c r="F238" s="405"/>
      <c r="G238" s="405"/>
      <c r="H238" s="406"/>
    </row>
    <row r="239" spans="1:8">
      <c r="A239" s="394"/>
      <c r="B239" s="396"/>
      <c r="C239" s="100" t="s">
        <v>229</v>
      </c>
      <c r="D239" s="192" t="str">
        <f>'PLANILHA ORÇAMENTARIA'!E77</f>
        <v>M²</v>
      </c>
      <c r="E239" s="100"/>
      <c r="F239" s="100"/>
      <c r="G239" s="100"/>
      <c r="H239" s="101"/>
    </row>
    <row r="240" spans="1:8">
      <c r="A240" s="394"/>
      <c r="B240" s="396"/>
      <c r="C240" s="100" t="s">
        <v>231</v>
      </c>
      <c r="D240" s="106">
        <f>'PLANILHA ORÇAMENTARIA'!F77</f>
        <v>784.54</v>
      </c>
      <c r="E240" s="100"/>
      <c r="F240" s="100"/>
      <c r="G240" s="100"/>
      <c r="H240" s="101"/>
    </row>
    <row r="241" spans="1:8">
      <c r="A241" s="397"/>
      <c r="B241" s="399"/>
      <c r="C241" s="402" t="s">
        <v>438</v>
      </c>
      <c r="D241" s="403"/>
      <c r="E241" s="403"/>
      <c r="F241" s="403"/>
      <c r="G241" s="403"/>
      <c r="H241" s="404"/>
    </row>
    <row r="242" spans="1:8">
      <c r="A242" s="391" t="str">
        <f>'PLANILHA ORÇAMENTARIA'!A78</f>
        <v>7.4</v>
      </c>
      <c r="B242" s="393"/>
      <c r="C242" s="405" t="str">
        <f>'PLANILHA ORÇAMENTARIA'!D78</f>
        <v>TRANSPORTE DE MATERIAL DEMOLIDO EM CAÇAMBA</v>
      </c>
      <c r="D242" s="405"/>
      <c r="E242" s="405"/>
      <c r="F242" s="405"/>
      <c r="G242" s="405"/>
      <c r="H242" s="406"/>
    </row>
    <row r="243" spans="1:8">
      <c r="A243" s="394"/>
      <c r="B243" s="396"/>
      <c r="C243" s="100" t="s">
        <v>229</v>
      </c>
      <c r="D243" s="192" t="str">
        <f>'PLANILHA ORÇAMENTARIA'!E78</f>
        <v>M³</v>
      </c>
      <c r="E243" s="100"/>
      <c r="F243" s="100"/>
      <c r="G243" s="100"/>
      <c r="H243" s="101"/>
    </row>
    <row r="244" spans="1:8">
      <c r="A244" s="394"/>
      <c r="B244" s="396"/>
      <c r="C244" s="100" t="s">
        <v>231</v>
      </c>
      <c r="D244" s="106">
        <f>'PLANILHA ORÇAMENTARIA'!F78</f>
        <v>50</v>
      </c>
      <c r="E244" s="100"/>
      <c r="F244" s="100"/>
      <c r="G244" s="100"/>
      <c r="H244" s="101"/>
    </row>
    <row r="245" spans="1:8">
      <c r="A245" s="397"/>
      <c r="B245" s="399"/>
      <c r="C245" s="402" t="s">
        <v>437</v>
      </c>
      <c r="D245" s="403"/>
      <c r="E245" s="403"/>
      <c r="F245" s="403"/>
      <c r="G245" s="403"/>
      <c r="H245" s="404"/>
    </row>
    <row r="246" spans="1:8" ht="12" customHeight="1">
      <c r="A246" s="391" t="str">
        <f>'PLANILHA ORÇAMENTARIA'!A79</f>
        <v>7.5</v>
      </c>
      <c r="B246" s="393"/>
      <c r="C246" s="405" t="str">
        <f>'PLANILHA ORÇAMENTARIA'!D79</f>
        <v>FORNECIMENTO, FABRICAÇÃO, TRANSPORTE E MONTAGEM DE
ESTRUTURA METÁLICA PARA TELHADO SOBRE LAJE PARA TELHAS METÁLICAS, INCLUSIVE PINTURA PRIMER</v>
      </c>
      <c r="D246" s="405"/>
      <c r="E246" s="405"/>
      <c r="F246" s="405"/>
      <c r="G246" s="405"/>
      <c r="H246" s="406"/>
    </row>
    <row r="247" spans="1:8">
      <c r="A247" s="394"/>
      <c r="B247" s="396"/>
      <c r="C247" s="407"/>
      <c r="D247" s="407"/>
      <c r="E247" s="407"/>
      <c r="F247" s="407"/>
      <c r="G247" s="407"/>
      <c r="H247" s="408"/>
    </row>
    <row r="248" spans="1:8">
      <c r="A248" s="394"/>
      <c r="B248" s="396"/>
      <c r="C248" s="100" t="s">
        <v>229</v>
      </c>
      <c r="D248" s="102" t="str">
        <f>'PLANILHA ORÇAMENTARIA'!E79</f>
        <v>M²</v>
      </c>
      <c r="E248" s="100"/>
      <c r="F248" s="100"/>
      <c r="G248" s="100"/>
      <c r="H248" s="101"/>
    </row>
    <row r="249" spans="1:8">
      <c r="A249" s="394"/>
      <c r="B249" s="396"/>
      <c r="C249" s="100" t="s">
        <v>231</v>
      </c>
      <c r="D249" s="106">
        <f>'PLANILHA ORÇAMENTARIA'!F79</f>
        <v>930.9</v>
      </c>
      <c r="E249" s="100"/>
      <c r="F249" s="100"/>
      <c r="G249" s="100"/>
      <c r="H249" s="101"/>
    </row>
    <row r="250" spans="1:8">
      <c r="A250" s="397"/>
      <c r="B250" s="399"/>
      <c r="C250" s="402" t="s">
        <v>436</v>
      </c>
      <c r="D250" s="403"/>
      <c r="E250" s="403"/>
      <c r="F250" s="403"/>
      <c r="G250" s="403"/>
      <c r="H250" s="404"/>
    </row>
    <row r="251" spans="1:8">
      <c r="A251" s="391" t="str">
        <f>'PLANILHA ORÇAMENTARIA'!A80</f>
        <v>7.6</v>
      </c>
      <c r="B251" s="393"/>
      <c r="C251" s="405" t="str">
        <f>'PLANILHA ORÇAMENTARIA'!D80</f>
        <v xml:space="preserve">TELHAMENTO COM TELHA METÁLICA GALVANIZADA TRAPEZOIDAL, TIPO DUPLA TERMOACÚSTICA COM DUAS FACES TRAPEZOIDAIS, ESP 0,6MM PRÉ PINTADA EM DUAS FACES, COM ISOLAMENTO DE ESPUMA RÍGIDA DE POLIURETANO 30MM PINTADA NA COR BRANCA, INCLUSIVE ACESSÓRIOS PARA FIXAÇÃO, FORNECIMENTO E INSTALAÇÃO.                        </v>
      </c>
      <c r="D251" s="405"/>
      <c r="E251" s="405"/>
      <c r="F251" s="405"/>
      <c r="G251" s="405"/>
      <c r="H251" s="406"/>
    </row>
    <row r="252" spans="1:8">
      <c r="A252" s="394"/>
      <c r="B252" s="396"/>
      <c r="C252" s="407"/>
      <c r="D252" s="407"/>
      <c r="E252" s="407"/>
      <c r="F252" s="407"/>
      <c r="G252" s="407"/>
      <c r="H252" s="408"/>
    </row>
    <row r="253" spans="1:8">
      <c r="A253" s="394"/>
      <c r="B253" s="396"/>
      <c r="C253" s="100" t="s">
        <v>229</v>
      </c>
      <c r="D253" s="102" t="str">
        <f>'PLANILHA ORÇAMENTARIA'!E80</f>
        <v>M²</v>
      </c>
      <c r="E253" s="100"/>
      <c r="F253" s="100"/>
      <c r="G253" s="100"/>
      <c r="H253" s="101"/>
    </row>
    <row r="254" spans="1:8">
      <c r="A254" s="394"/>
      <c r="B254" s="396"/>
      <c r="C254" s="100" t="s">
        <v>231</v>
      </c>
      <c r="D254" s="106">
        <f>'PLANILHA ORÇAMENTARIA'!F80</f>
        <v>146.36000000000001</v>
      </c>
      <c r="E254" s="100"/>
      <c r="F254" s="100"/>
      <c r="G254" s="100"/>
      <c r="H254" s="101"/>
    </row>
    <row r="255" spans="1:8">
      <c r="A255" s="397"/>
      <c r="B255" s="399"/>
      <c r="C255" s="402" t="s">
        <v>240</v>
      </c>
      <c r="D255" s="403"/>
      <c r="E255" s="403"/>
      <c r="F255" s="403"/>
      <c r="G255" s="403"/>
      <c r="H255" s="404"/>
    </row>
    <row r="256" spans="1:8">
      <c r="A256" s="391" t="str">
        <f>'PLANILHA ORÇAMENTARIA'!A81</f>
        <v>7.7</v>
      </c>
      <c r="B256" s="393"/>
      <c r="C256" s="405" t="str">
        <f>'PLANILHA ORÇAMENTARIA'!D81</f>
        <v>COBERTURA EM TELHA METÁLICA GALVANIZADA ONDULADA, TIPO SIMPLES, ESP. 0,50MM, ACABAMENTO NATURAL, INCLUSIVE
ACESSÓRIOS PARA FIXAÇÃO, FORNECIMENTO E INSTALAÇÃO</v>
      </c>
      <c r="D256" s="405"/>
      <c r="E256" s="405"/>
      <c r="F256" s="405"/>
      <c r="G256" s="405"/>
      <c r="H256" s="406"/>
    </row>
    <row r="257" spans="1:8">
      <c r="A257" s="394"/>
      <c r="B257" s="396"/>
      <c r="C257" s="100" t="s">
        <v>229</v>
      </c>
      <c r="D257" s="100" t="str">
        <f>'PLANILHA ORÇAMENTARIA'!E81</f>
        <v>M²</v>
      </c>
      <c r="E257" s="100"/>
      <c r="F257" s="100"/>
      <c r="G257" s="100"/>
      <c r="H257" s="101"/>
    </row>
    <row r="258" spans="1:8">
      <c r="A258" s="394"/>
      <c r="B258" s="396"/>
      <c r="C258" s="100" t="s">
        <v>231</v>
      </c>
      <c r="D258" s="192">
        <f>'PLANILHA ORÇAMENTARIA'!F81</f>
        <v>784.54</v>
      </c>
      <c r="E258" s="100"/>
      <c r="F258" s="100"/>
      <c r="G258" s="100"/>
      <c r="H258" s="101"/>
    </row>
    <row r="259" spans="1:8">
      <c r="A259" s="397"/>
      <c r="B259" s="399"/>
      <c r="C259" s="402" t="s">
        <v>240</v>
      </c>
      <c r="D259" s="403"/>
      <c r="E259" s="403"/>
      <c r="F259" s="403"/>
      <c r="G259" s="403"/>
      <c r="H259" s="404"/>
    </row>
    <row r="260" spans="1:8" ht="12" customHeight="1">
      <c r="A260" s="391" t="str">
        <f>'PLANILHA ORÇAMENTARIA'!A82</f>
        <v>7.8</v>
      </c>
      <c r="B260" s="393"/>
      <c r="C260" s="405" t="str">
        <f>'PLANILHA ORÇAMENTARIA'!D82</f>
        <v>CUMEEIRA EM TELHA DE ALUMÍNIO PINTADA NA COR BRANCA.</v>
      </c>
      <c r="D260" s="405"/>
      <c r="E260" s="405"/>
      <c r="F260" s="405"/>
      <c r="G260" s="405"/>
      <c r="H260" s="406"/>
    </row>
    <row r="261" spans="1:8">
      <c r="A261" s="394"/>
      <c r="B261" s="396"/>
      <c r="C261" s="100" t="s">
        <v>229</v>
      </c>
      <c r="D261" s="100" t="str">
        <f>'PLANILHA ORÇAMENTARIA'!E82</f>
        <v>M</v>
      </c>
      <c r="E261" s="100"/>
      <c r="F261" s="100"/>
      <c r="G261" s="100"/>
      <c r="H261" s="101"/>
    </row>
    <row r="262" spans="1:8">
      <c r="A262" s="394"/>
      <c r="B262" s="396"/>
      <c r="C262" s="100" t="s">
        <v>231</v>
      </c>
      <c r="D262" s="102">
        <f>'PLANILHA ORÇAMENTARIA'!F82</f>
        <v>29.5</v>
      </c>
      <c r="E262" s="100"/>
      <c r="F262" s="100"/>
      <c r="G262" s="100"/>
      <c r="H262" s="101"/>
    </row>
    <row r="263" spans="1:8">
      <c r="A263" s="397"/>
      <c r="B263" s="399"/>
      <c r="C263" s="402" t="s">
        <v>436</v>
      </c>
      <c r="D263" s="403"/>
      <c r="E263" s="403"/>
      <c r="F263" s="403"/>
      <c r="G263" s="403"/>
      <c r="H263" s="404"/>
    </row>
    <row r="264" spans="1:8" ht="12" customHeight="1">
      <c r="A264" s="391" t="str">
        <f>'PLANILHA ORÇAMENTARIA'!A83</f>
        <v>7.9</v>
      </c>
      <c r="B264" s="393"/>
      <c r="C264" s="405" t="str">
        <f>'PLANILHA ORÇAMENTARIA'!D83</f>
        <v>CALHA EM CHAPA DE AÇO GALVANIZADO NÚMERO 24, DESENVOLVIMENTO DE 50 CM INCLUSO TRANSPORTE VERTICAL.</v>
      </c>
      <c r="D264" s="405"/>
      <c r="E264" s="405"/>
      <c r="F264" s="405"/>
      <c r="G264" s="405"/>
      <c r="H264" s="406"/>
    </row>
    <row r="265" spans="1:8">
      <c r="A265" s="394"/>
      <c r="B265" s="396"/>
      <c r="C265" s="100" t="s">
        <v>229</v>
      </c>
      <c r="D265" s="102" t="str">
        <f>'PLANILHA ORÇAMENTARIA'!E83</f>
        <v>M</v>
      </c>
      <c r="E265" s="100"/>
      <c r="F265" s="100"/>
      <c r="G265" s="100"/>
      <c r="H265" s="101"/>
    </row>
    <row r="266" spans="1:8">
      <c r="A266" s="394"/>
      <c r="B266" s="396"/>
      <c r="C266" s="100" t="s">
        <v>231</v>
      </c>
      <c r="D266" s="106">
        <f>'PLANILHA ORÇAMENTARIA'!F83</f>
        <v>117.2</v>
      </c>
      <c r="E266" s="100"/>
      <c r="F266" s="100"/>
      <c r="G266" s="100"/>
      <c r="H266" s="101"/>
    </row>
    <row r="267" spans="1:8">
      <c r="A267" s="397"/>
      <c r="B267" s="399"/>
      <c r="C267" s="402" t="s">
        <v>439</v>
      </c>
      <c r="D267" s="403"/>
      <c r="E267" s="403"/>
      <c r="F267" s="403"/>
      <c r="G267" s="403"/>
      <c r="H267" s="404"/>
    </row>
    <row r="268" spans="1:8">
      <c r="A268" s="391" t="str">
        <f>'PLANILHA ORÇAMENTARIA'!A84</f>
        <v>7.10</v>
      </c>
      <c r="B268" s="393"/>
      <c r="C268" s="405" t="str">
        <f>'PLANILHA ORÇAMENTARIA'!D84</f>
        <v>CHAPIM METÁLICO, COM PINGADEIRA, CHAPA GALVANIZADA Nº 24, DESENVOLVIMENTO = 35 CM</v>
      </c>
      <c r="D268" s="405"/>
      <c r="E268" s="405"/>
      <c r="F268" s="405"/>
      <c r="G268" s="405"/>
      <c r="H268" s="406"/>
    </row>
    <row r="269" spans="1:8">
      <c r="A269" s="394"/>
      <c r="B269" s="396"/>
      <c r="C269" s="100" t="s">
        <v>229</v>
      </c>
      <c r="D269" s="107" t="str">
        <f>'PLANILHA ORÇAMENTARIA'!E84</f>
        <v>M</v>
      </c>
      <c r="E269" s="100"/>
      <c r="F269" s="100"/>
      <c r="G269" s="100"/>
      <c r="H269" s="101"/>
    </row>
    <row r="270" spans="1:8">
      <c r="A270" s="394"/>
      <c r="B270" s="396"/>
      <c r="C270" s="100" t="s">
        <v>231</v>
      </c>
      <c r="D270" s="107">
        <f>'PLANILHA ORÇAMENTARIA'!F84</f>
        <v>219.35</v>
      </c>
      <c r="E270" s="100"/>
      <c r="F270" s="100"/>
      <c r="G270" s="100"/>
      <c r="H270" s="101"/>
    </row>
    <row r="271" spans="1:8">
      <c r="A271" s="394"/>
      <c r="B271" s="395"/>
      <c r="C271" s="414" t="s">
        <v>440</v>
      </c>
      <c r="D271" s="415"/>
      <c r="E271" s="415"/>
      <c r="F271" s="415"/>
      <c r="G271" s="415"/>
      <c r="H271" s="416"/>
    </row>
    <row r="272" spans="1:8">
      <c r="A272" s="417" t="str">
        <f>'PLANILHA ORÇAMENTARIA'!A85</f>
        <v>7.11</v>
      </c>
      <c r="B272" s="418"/>
      <c r="C272" s="422" t="str">
        <f>'PLANILHA ORÇAMENTARIA'!D85</f>
        <v>COBERTURA EM POLICARBONATO COMPACTO CRISTAL ESP: 6MM, FIXADO EM ESTRUTURA DE METALON GALVANIZADO (FORNECIMENTO E INSTALAÇÃO)</v>
      </c>
      <c r="D272" s="422"/>
      <c r="E272" s="422"/>
      <c r="F272" s="422"/>
      <c r="G272" s="422"/>
      <c r="H272" s="423"/>
    </row>
    <row r="273" spans="1:8">
      <c r="A273" s="419"/>
      <c r="B273" s="420"/>
      <c r="C273" s="224" t="s">
        <v>229</v>
      </c>
      <c r="D273" s="225" t="str">
        <f>'PLANILHA ORÇAMENTARIA'!E85</f>
        <v>M2</v>
      </c>
      <c r="E273" s="224"/>
      <c r="F273" s="224"/>
      <c r="G273" s="224"/>
      <c r="H273" s="226"/>
    </row>
    <row r="274" spans="1:8">
      <c r="A274" s="419"/>
      <c r="B274" s="420"/>
      <c r="C274" s="224" t="s">
        <v>231</v>
      </c>
      <c r="D274" s="227">
        <f>'PLANILHA ORÇAMENTARIA'!F85</f>
        <v>28</v>
      </c>
      <c r="E274" s="224"/>
      <c r="F274" s="224"/>
      <c r="G274" s="224"/>
      <c r="H274" s="226"/>
    </row>
    <row r="275" spans="1:8">
      <c r="A275" s="419"/>
      <c r="B275" s="421"/>
      <c r="C275" s="424" t="s">
        <v>703</v>
      </c>
      <c r="D275" s="425"/>
      <c r="E275" s="425"/>
      <c r="F275" s="425"/>
      <c r="G275" s="425"/>
      <c r="H275" s="426"/>
    </row>
    <row r="276" spans="1:8">
      <c r="A276" s="417" t="str">
        <f>'PLANILHA ORÇAMENTARIA'!A86</f>
        <v>7.12</v>
      </c>
      <c r="B276" s="418"/>
      <c r="C276" s="422" t="str">
        <f>'PLANILHA ORÇAMENTARIA'!D86</f>
        <v>FORRO EM PVC BRANCO DE L = 10 CM</v>
      </c>
      <c r="D276" s="422"/>
      <c r="E276" s="422"/>
      <c r="F276" s="422"/>
      <c r="G276" s="422"/>
      <c r="H276" s="423"/>
    </row>
    <row r="277" spans="1:8">
      <c r="A277" s="419"/>
      <c r="B277" s="420"/>
      <c r="C277" s="224" t="s">
        <v>229</v>
      </c>
      <c r="D277" s="296" t="str">
        <f>'PLANILHA ORÇAMENTARIA'!E89</f>
        <v>M2</v>
      </c>
      <c r="E277" s="224"/>
      <c r="F277" s="224"/>
      <c r="G277" s="224"/>
      <c r="H277" s="226"/>
    </row>
    <row r="278" spans="1:8">
      <c r="A278" s="419"/>
      <c r="B278" s="420"/>
      <c r="C278" s="224" t="s">
        <v>231</v>
      </c>
      <c r="D278" s="227">
        <f>'PLANILHA ORÇAMENTARIA'!F86</f>
        <v>22.5</v>
      </c>
      <c r="E278" s="224"/>
      <c r="F278" s="224"/>
      <c r="G278" s="224"/>
      <c r="H278" s="226"/>
    </row>
    <row r="279" spans="1:8">
      <c r="A279" s="419"/>
      <c r="B279" s="421"/>
      <c r="C279" s="424" t="s">
        <v>719</v>
      </c>
      <c r="D279" s="425"/>
      <c r="E279" s="425"/>
      <c r="F279" s="425"/>
      <c r="G279" s="425"/>
      <c r="H279" s="426"/>
    </row>
    <row r="280" spans="1:8">
      <c r="A280" s="375">
        <f>'PLANILHA ORÇAMENTARIA'!A88</f>
        <v>8</v>
      </c>
      <c r="B280" s="375"/>
      <c r="C280" s="376" t="str">
        <f>'PLANILHA ORÇAMENTARIA'!D88</f>
        <v>REVESTIMENTOS DE PAREDES INTERNOS E EXTERNOS</v>
      </c>
      <c r="D280" s="376"/>
      <c r="E280" s="376"/>
      <c r="F280" s="376"/>
      <c r="G280" s="376"/>
      <c r="H280" s="376"/>
    </row>
    <row r="281" spans="1:8" ht="12" customHeight="1">
      <c r="A281" s="352" t="str">
        <f>'PLANILHA ORÇAMENTARIA'!A89</f>
        <v>8.1</v>
      </c>
      <c r="B281" s="353"/>
      <c r="C281" s="357" t="str">
        <f>'PLANILHA ORÇAMENTARIA'!D89</f>
        <v>DEMOLIÇÃO DE REBOCO INCLUSIVE AFASTAMENTO</v>
      </c>
      <c r="D281" s="357"/>
      <c r="E281" s="357"/>
      <c r="F281" s="357"/>
      <c r="G281" s="357"/>
      <c r="H281" s="358"/>
    </row>
    <row r="282" spans="1:8">
      <c r="A282" s="354"/>
      <c r="B282" s="355"/>
      <c r="C282" s="228" t="s">
        <v>229</v>
      </c>
      <c r="D282" s="229" t="str">
        <f>'PLANILHA ORÇAMENTARIA'!E89</f>
        <v>M2</v>
      </c>
      <c r="E282" s="228"/>
      <c r="F282" s="228"/>
      <c r="G282" s="228"/>
      <c r="H282" s="230"/>
    </row>
    <row r="283" spans="1:8">
      <c r="A283" s="354"/>
      <c r="B283" s="355"/>
      <c r="C283" s="228" t="s">
        <v>231</v>
      </c>
      <c r="D283" s="229">
        <f>'PLANILHA ORÇAMENTARIA'!F89</f>
        <v>185.92</v>
      </c>
      <c r="E283" s="228"/>
      <c r="F283" s="228"/>
      <c r="G283" s="228"/>
      <c r="H283" s="230"/>
    </row>
    <row r="284" spans="1:8">
      <c r="A284" s="354"/>
      <c r="B284" s="355"/>
      <c r="C284" s="360" t="s">
        <v>534</v>
      </c>
      <c r="D284" s="360"/>
      <c r="E284" s="360"/>
      <c r="F284" s="360"/>
      <c r="G284" s="360"/>
      <c r="H284" s="361"/>
    </row>
    <row r="285" spans="1:8">
      <c r="A285" s="354"/>
      <c r="B285" s="355"/>
      <c r="C285" s="360" t="s">
        <v>535</v>
      </c>
      <c r="D285" s="360"/>
      <c r="E285" s="360"/>
      <c r="F285" s="360"/>
      <c r="G285" s="360"/>
      <c r="H285" s="361"/>
    </row>
    <row r="286" spans="1:8">
      <c r="A286" s="362"/>
      <c r="B286" s="363"/>
      <c r="C286" s="232" t="s">
        <v>495</v>
      </c>
      <c r="D286" s="241">
        <f>(90+95.92)</f>
        <v>185.92000000000002</v>
      </c>
      <c r="E286" s="232"/>
      <c r="F286" s="232"/>
      <c r="G286" s="232"/>
      <c r="H286" s="234"/>
    </row>
    <row r="287" spans="1:8">
      <c r="A287" s="354" t="str">
        <f>'PLANILHA ORÇAMENTARIA'!A90</f>
        <v>8.2</v>
      </c>
      <c r="B287" s="355"/>
      <c r="C287" s="360" t="str">
        <f>'PLANILHA ORÇAMENTARIA'!D90</f>
        <v>DEMOLIÇÃO DE REVESTIMENTO CERÂMICO, AZULEJO OU
LADRILHO HIDRÁULICO INCLUSIVE AFASTAMENTO</v>
      </c>
      <c r="D287" s="360"/>
      <c r="E287" s="360"/>
      <c r="F287" s="360"/>
      <c r="G287" s="360"/>
      <c r="H287" s="361"/>
    </row>
    <row r="288" spans="1:8" ht="12" customHeight="1">
      <c r="A288" s="354"/>
      <c r="B288" s="355"/>
      <c r="C288" s="228" t="s">
        <v>229</v>
      </c>
      <c r="D288" s="229" t="str">
        <f>'PLANILHA ORÇAMENTARIA'!E90</f>
        <v>M2</v>
      </c>
      <c r="E288" s="228"/>
      <c r="F288" s="228"/>
      <c r="G288" s="228"/>
      <c r="H288" s="230"/>
    </row>
    <row r="289" spans="1:8">
      <c r="A289" s="354"/>
      <c r="B289" s="355"/>
      <c r="C289" s="228" t="s">
        <v>231</v>
      </c>
      <c r="D289" s="229">
        <f>'PLANILHA ORÇAMENTARIA'!F90</f>
        <v>312.8</v>
      </c>
      <c r="E289" s="228"/>
      <c r="F289" s="228"/>
      <c r="G289" s="228"/>
      <c r="H289" s="230"/>
    </row>
    <row r="290" spans="1:8">
      <c r="A290" s="354"/>
      <c r="B290" s="367"/>
      <c r="C290" s="359" t="s">
        <v>536</v>
      </c>
      <c r="D290" s="360"/>
      <c r="E290" s="360"/>
      <c r="F290" s="360"/>
      <c r="G290" s="360"/>
      <c r="H290" s="361"/>
    </row>
    <row r="291" spans="1:8">
      <c r="A291" s="354"/>
      <c r="B291" s="367"/>
      <c r="C291" s="359" t="s">
        <v>537</v>
      </c>
      <c r="D291" s="360"/>
      <c r="E291" s="360"/>
      <c r="F291" s="360"/>
      <c r="G291" s="360"/>
      <c r="H291" s="361"/>
    </row>
    <row r="292" spans="1:8" ht="12" customHeight="1">
      <c r="A292" s="354"/>
      <c r="B292" s="367"/>
      <c r="C292" s="359" t="s">
        <v>538</v>
      </c>
      <c r="D292" s="360"/>
      <c r="E292" s="360"/>
      <c r="F292" s="360"/>
      <c r="G292" s="360"/>
      <c r="H292" s="361"/>
    </row>
    <row r="293" spans="1:8">
      <c r="A293" s="354"/>
      <c r="B293" s="367"/>
      <c r="C293" s="359" t="s">
        <v>539</v>
      </c>
      <c r="D293" s="360"/>
      <c r="E293" s="360"/>
      <c r="F293" s="360"/>
      <c r="G293" s="360"/>
      <c r="H293" s="361"/>
    </row>
    <row r="294" spans="1:8">
      <c r="A294" s="354"/>
      <c r="B294" s="367"/>
      <c r="C294" s="359" t="s">
        <v>540</v>
      </c>
      <c r="D294" s="360"/>
      <c r="E294" s="360"/>
      <c r="F294" s="360"/>
      <c r="G294" s="360"/>
      <c r="H294" s="361"/>
    </row>
    <row r="295" spans="1:8">
      <c r="A295" s="354"/>
      <c r="B295" s="367"/>
      <c r="C295" s="359" t="s">
        <v>541</v>
      </c>
      <c r="D295" s="360"/>
      <c r="E295" s="360"/>
      <c r="F295" s="360"/>
      <c r="G295" s="360"/>
      <c r="H295" s="361"/>
    </row>
    <row r="296" spans="1:8">
      <c r="A296" s="354"/>
      <c r="B296" s="367"/>
      <c r="C296" s="235" t="s">
        <v>542</v>
      </c>
      <c r="D296" s="231">
        <f>(208.8+25.56+69.44+9)</f>
        <v>312.8</v>
      </c>
      <c r="E296" s="228"/>
      <c r="F296" s="228"/>
      <c r="G296" s="228"/>
      <c r="H296" s="230"/>
    </row>
    <row r="297" spans="1:8">
      <c r="A297" s="352" t="str">
        <f>'PLANILHA ORÇAMENTARIA'!A91</f>
        <v>8.3</v>
      </c>
      <c r="B297" s="353"/>
      <c r="C297" s="357" t="str">
        <f>'PLANILHA ORÇAMENTARIA'!D91</f>
        <v>CHAPISCO APLICADO EM ALVENARIAS E ESTRUTURAS DE CONCRETO INTERNAS, COM COLHER DE PEDREIRO.  ARGAMASSA TRAÇO 1:3 COM PREPARO MANUAL. (INCLUSO CHAPISCO EM MURO DE DIVISA).</v>
      </c>
      <c r="D297" s="357"/>
      <c r="E297" s="357"/>
      <c r="F297" s="357"/>
      <c r="G297" s="357"/>
      <c r="H297" s="358"/>
    </row>
    <row r="298" spans="1:8">
      <c r="A298" s="354"/>
      <c r="B298" s="355"/>
      <c r="C298" s="228" t="s">
        <v>229</v>
      </c>
      <c r="D298" s="229" t="str">
        <f>'PLANILHA ORÇAMENTARIA'!E91</f>
        <v>M2</v>
      </c>
      <c r="E298" s="228"/>
      <c r="F298" s="228"/>
      <c r="G298" s="228"/>
      <c r="H298" s="230"/>
    </row>
    <row r="299" spans="1:8">
      <c r="A299" s="354"/>
      <c r="B299" s="355"/>
      <c r="C299" s="228" t="s">
        <v>231</v>
      </c>
      <c r="D299" s="229">
        <f>'PLANILHA ORÇAMENTARIA'!F91</f>
        <v>1102.4000000000001</v>
      </c>
      <c r="E299" s="228"/>
      <c r="F299" s="228"/>
      <c r="G299" s="228"/>
      <c r="H299" s="230"/>
    </row>
    <row r="300" spans="1:8">
      <c r="A300" s="354"/>
      <c r="B300" s="367"/>
      <c r="C300" s="359" t="s">
        <v>704</v>
      </c>
      <c r="D300" s="360"/>
      <c r="E300" s="360"/>
      <c r="F300" s="360"/>
      <c r="G300" s="360"/>
      <c r="H300" s="361"/>
    </row>
    <row r="301" spans="1:8">
      <c r="A301" s="354"/>
      <c r="B301" s="367"/>
      <c r="C301" s="359" t="s">
        <v>543</v>
      </c>
      <c r="D301" s="360"/>
      <c r="E301" s="360"/>
      <c r="F301" s="360"/>
      <c r="G301" s="360"/>
      <c r="H301" s="361"/>
    </row>
    <row r="302" spans="1:8">
      <c r="A302" s="354"/>
      <c r="B302" s="367"/>
      <c r="C302" s="359" t="s">
        <v>534</v>
      </c>
      <c r="D302" s="360"/>
      <c r="E302" s="360"/>
      <c r="F302" s="360"/>
      <c r="G302" s="360"/>
      <c r="H302" s="361"/>
    </row>
    <row r="303" spans="1:8">
      <c r="A303" s="354"/>
      <c r="B303" s="367"/>
      <c r="C303" s="359" t="s">
        <v>544</v>
      </c>
      <c r="D303" s="360"/>
      <c r="E303" s="360"/>
      <c r="F303" s="360"/>
      <c r="G303" s="360"/>
      <c r="H303" s="361"/>
    </row>
    <row r="304" spans="1:8">
      <c r="A304" s="354"/>
      <c r="B304" s="367"/>
      <c r="C304" s="359" t="s">
        <v>545</v>
      </c>
      <c r="D304" s="360"/>
      <c r="E304" s="360"/>
      <c r="F304" s="360"/>
      <c r="G304" s="360"/>
      <c r="H304" s="361"/>
    </row>
    <row r="305" spans="1:8" ht="12" customHeight="1">
      <c r="A305" s="362"/>
      <c r="B305" s="374"/>
      <c r="C305" s="236" t="s">
        <v>466</v>
      </c>
      <c r="D305" s="233">
        <f>(86.94+119.25+90+165.4+640.81)</f>
        <v>1102.4000000000001</v>
      </c>
      <c r="E305" s="232"/>
      <c r="F305" s="232"/>
      <c r="G305" s="232"/>
      <c r="H305" s="234"/>
    </row>
    <row r="306" spans="1:8">
      <c r="A306" s="354" t="str">
        <f>'PLANILHA ORÇAMENTARIA'!A92</f>
        <v>8.4</v>
      </c>
      <c r="B306" s="355"/>
      <c r="C306" s="365" t="str">
        <f>'PLANILHA ORÇAMENTARIA'!D92</f>
        <v>REBOCO COM ARGAMASSA,TRAÇO1:2:6(CIMENTO,CAL E AREIA), ESP. 20MM, APLICAÇÃO MANUAL, PREPARO MECÂNICO.</v>
      </c>
      <c r="D306" s="365"/>
      <c r="E306" s="365"/>
      <c r="F306" s="365"/>
      <c r="G306" s="365"/>
      <c r="H306" s="366"/>
    </row>
    <row r="307" spans="1:8">
      <c r="A307" s="354"/>
      <c r="B307" s="355"/>
      <c r="C307" s="228" t="s">
        <v>229</v>
      </c>
      <c r="D307" s="229" t="str">
        <f>'PLANILHA ORÇAMENTARIA'!E92</f>
        <v>M2</v>
      </c>
      <c r="E307" s="228"/>
      <c r="F307" s="228"/>
      <c r="G307" s="228"/>
      <c r="H307" s="230"/>
    </row>
    <row r="308" spans="1:8">
      <c r="A308" s="354"/>
      <c r="B308" s="355"/>
      <c r="C308" s="228" t="s">
        <v>231</v>
      </c>
      <c r="D308" s="231">
        <f>'PLANILHA ORÇAMENTARIA'!F92</f>
        <v>1102.4000000000001</v>
      </c>
      <c r="E308" s="228"/>
      <c r="F308" s="228"/>
      <c r="G308" s="228"/>
      <c r="H308" s="230"/>
    </row>
    <row r="309" spans="1:8">
      <c r="A309" s="362"/>
      <c r="B309" s="363"/>
      <c r="C309" s="371" t="s">
        <v>705</v>
      </c>
      <c r="D309" s="372"/>
      <c r="E309" s="372"/>
      <c r="F309" s="372"/>
      <c r="G309" s="372"/>
      <c r="H309" s="373"/>
    </row>
    <row r="310" spans="1:8">
      <c r="A310" s="352" t="str">
        <f>'PLANILHA ORÇAMENTARIA'!A93</f>
        <v>8.5</v>
      </c>
      <c r="B310" s="353"/>
      <c r="C310" s="381" t="str">
        <f>'PLANILHA ORÇAMENTARIA'!D93</f>
        <v>REVESTIMENTO COM AZULEJO BRANCO (20X20CM), JUNTA A
PRUMO, ASSENTAMENTO COM ARGAMASSA INDUSTRIALIZADA,
INCLUSIVE REJUNTAMENTO</v>
      </c>
      <c r="D310" s="381"/>
      <c r="E310" s="381"/>
      <c r="F310" s="381"/>
      <c r="G310" s="381"/>
      <c r="H310" s="382"/>
    </row>
    <row r="311" spans="1:8">
      <c r="A311" s="354"/>
      <c r="B311" s="355"/>
      <c r="C311" s="228" t="s">
        <v>229</v>
      </c>
      <c r="D311" s="229" t="str">
        <f>'PLANILHA ORÇAMENTARIA'!E93</f>
        <v>M2</v>
      </c>
      <c r="E311" s="228"/>
      <c r="F311" s="228"/>
      <c r="G311" s="228"/>
      <c r="H311" s="230"/>
    </row>
    <row r="312" spans="1:8">
      <c r="A312" s="354"/>
      <c r="B312" s="355"/>
      <c r="C312" s="228" t="s">
        <v>231</v>
      </c>
      <c r="D312" s="229">
        <f>'PLANILHA ORÇAMENTARIA'!F93</f>
        <v>219.31</v>
      </c>
      <c r="E312" s="228"/>
      <c r="F312" s="228"/>
      <c r="G312" s="228"/>
      <c r="H312" s="230"/>
    </row>
    <row r="313" spans="1:8">
      <c r="A313" s="354"/>
      <c r="B313" s="367"/>
      <c r="C313" s="359" t="s">
        <v>546</v>
      </c>
      <c r="D313" s="360"/>
      <c r="E313" s="360"/>
      <c r="F313" s="360"/>
      <c r="G313" s="360"/>
      <c r="H313" s="361"/>
    </row>
    <row r="314" spans="1:8" ht="12" customHeight="1">
      <c r="A314" s="354"/>
      <c r="B314" s="367"/>
      <c r="C314" s="359" t="s">
        <v>547</v>
      </c>
      <c r="D314" s="360"/>
      <c r="E314" s="360"/>
      <c r="F314" s="360"/>
      <c r="G314" s="360"/>
      <c r="H314" s="361"/>
    </row>
    <row r="315" spans="1:8">
      <c r="A315" s="354"/>
      <c r="B315" s="367"/>
      <c r="C315" s="359" t="s">
        <v>548</v>
      </c>
      <c r="D315" s="360"/>
      <c r="E315" s="360"/>
      <c r="F315" s="360"/>
      <c r="G315" s="360"/>
      <c r="H315" s="361"/>
    </row>
    <row r="316" spans="1:8">
      <c r="A316" s="354"/>
      <c r="B316" s="367"/>
      <c r="C316" s="364" t="s">
        <v>549</v>
      </c>
      <c r="D316" s="365"/>
      <c r="E316" s="365"/>
      <c r="F316" s="365"/>
      <c r="G316" s="365"/>
      <c r="H316" s="366"/>
    </row>
    <row r="317" spans="1:8">
      <c r="A317" s="354"/>
      <c r="B317" s="367"/>
      <c r="C317" s="359" t="s">
        <v>550</v>
      </c>
      <c r="D317" s="360"/>
      <c r="E317" s="360"/>
      <c r="F317" s="360"/>
      <c r="G317" s="360"/>
      <c r="H317" s="361"/>
    </row>
    <row r="318" spans="1:8">
      <c r="A318" s="354"/>
      <c r="B318" s="367"/>
      <c r="C318" s="235" t="s">
        <v>466</v>
      </c>
      <c r="D318" s="229">
        <f>(36.4+80.76+89.1+13.05)</f>
        <v>219.31</v>
      </c>
      <c r="E318" s="228"/>
      <c r="F318" s="228"/>
      <c r="G318" s="228"/>
      <c r="H318" s="230"/>
    </row>
    <row r="319" spans="1:8">
      <c r="A319" s="352" t="str">
        <f>'PLANILHA ORÇAMENTARIA'!A94</f>
        <v>8.6</v>
      </c>
      <c r="B319" s="353"/>
      <c r="C319" s="357" t="str">
        <f>'PLANILHA ORÇAMENTARIA'!D94</f>
        <v xml:space="preserve">CERÂMICA ESMALTADA 10 X 10 CM PEI IV, ASSENTADA COM ARGAMASSA PRÉ-FABRICADA, INCLUSIVE REJUNTAMENTO </v>
      </c>
      <c r="D319" s="357"/>
      <c r="E319" s="357"/>
      <c r="F319" s="357"/>
      <c r="G319" s="357"/>
      <c r="H319" s="358"/>
    </row>
    <row r="320" spans="1:8">
      <c r="A320" s="354"/>
      <c r="B320" s="355"/>
      <c r="C320" s="228" t="s">
        <v>229</v>
      </c>
      <c r="D320" s="229" t="str">
        <f>'PLANILHA ORÇAMENTARIA'!E94</f>
        <v>M2</v>
      </c>
      <c r="E320" s="228"/>
      <c r="F320" s="228"/>
      <c r="G320" s="228"/>
      <c r="H320" s="230"/>
    </row>
    <row r="321" spans="1:8">
      <c r="A321" s="354"/>
      <c r="B321" s="355"/>
      <c r="C321" s="228" t="s">
        <v>231</v>
      </c>
      <c r="D321" s="231">
        <f>'PLANILHA ORÇAMENTARIA'!F94</f>
        <v>235.84</v>
      </c>
      <c r="E321" s="228"/>
      <c r="F321" s="228"/>
      <c r="G321" s="228"/>
      <c r="H321" s="230"/>
    </row>
    <row r="322" spans="1:8">
      <c r="A322" s="354"/>
      <c r="B322" s="355"/>
      <c r="C322" s="360" t="s">
        <v>551</v>
      </c>
      <c r="D322" s="360"/>
      <c r="E322" s="360"/>
      <c r="F322" s="360"/>
      <c r="G322" s="360"/>
      <c r="H322" s="361"/>
    </row>
    <row r="323" spans="1:8">
      <c r="A323" s="354"/>
      <c r="B323" s="355"/>
      <c r="C323" s="360" t="s">
        <v>552</v>
      </c>
      <c r="D323" s="360"/>
      <c r="E323" s="360"/>
      <c r="F323" s="360"/>
      <c r="G323" s="360"/>
      <c r="H323" s="361"/>
    </row>
    <row r="324" spans="1:8">
      <c r="A324" s="354"/>
      <c r="B324" s="355"/>
      <c r="C324" s="360" t="s">
        <v>553</v>
      </c>
      <c r="D324" s="360"/>
      <c r="E324" s="360"/>
      <c r="F324" s="360"/>
      <c r="G324" s="360"/>
      <c r="H324" s="361"/>
    </row>
    <row r="325" spans="1:8" ht="12" customHeight="1">
      <c r="A325" s="354"/>
      <c r="B325" s="355"/>
      <c r="C325" s="360" t="s">
        <v>554</v>
      </c>
      <c r="D325" s="360"/>
      <c r="E325" s="360"/>
      <c r="F325" s="360"/>
      <c r="G325" s="360"/>
      <c r="H325" s="361"/>
    </row>
    <row r="326" spans="1:8">
      <c r="A326" s="354"/>
      <c r="B326" s="355"/>
      <c r="C326" s="360" t="s">
        <v>555</v>
      </c>
      <c r="D326" s="360"/>
      <c r="E326" s="360"/>
      <c r="F326" s="360"/>
      <c r="G326" s="360"/>
      <c r="H326" s="361"/>
    </row>
    <row r="327" spans="1:8">
      <c r="A327" s="354"/>
      <c r="B327" s="355"/>
      <c r="C327" s="360" t="s">
        <v>556</v>
      </c>
      <c r="D327" s="360"/>
      <c r="E327" s="360"/>
      <c r="F327" s="360"/>
      <c r="G327" s="360"/>
      <c r="H327" s="361"/>
    </row>
    <row r="328" spans="1:8">
      <c r="A328" s="362"/>
      <c r="B328" s="363"/>
      <c r="C328" s="232" t="s">
        <v>542</v>
      </c>
      <c r="D328" s="241">
        <f>(208.8+9.81+10.62+3.96+0.25+2.4)</f>
        <v>235.84000000000003</v>
      </c>
      <c r="E328" s="232"/>
      <c r="F328" s="232"/>
      <c r="G328" s="232"/>
      <c r="H328" s="234"/>
    </row>
    <row r="329" spans="1:8">
      <c r="A329" s="352" t="str">
        <f>'PLANILHA ORÇAMENTARIA'!A95</f>
        <v>8.7</v>
      </c>
      <c r="B329" s="353"/>
      <c r="C329" s="356" t="str">
        <f>'PLANILHA ORÇAMENTARIA'!D95</f>
        <v>RETIRADA DE PEITORIL DE MÁRMORE OU GRANITO</v>
      </c>
      <c r="D329" s="357"/>
      <c r="E329" s="357"/>
      <c r="F329" s="357"/>
      <c r="G329" s="357"/>
      <c r="H329" s="358"/>
    </row>
    <row r="330" spans="1:8">
      <c r="A330" s="354"/>
      <c r="B330" s="355"/>
      <c r="C330" s="235" t="s">
        <v>229</v>
      </c>
      <c r="D330" s="229" t="str">
        <f>'PLANILHA ORÇAMENTARIA'!E95</f>
        <v>M</v>
      </c>
      <c r="E330" s="228"/>
      <c r="F330" s="228"/>
      <c r="G330" s="228"/>
      <c r="H330" s="230"/>
    </row>
    <row r="331" spans="1:8">
      <c r="A331" s="354"/>
      <c r="B331" s="355"/>
      <c r="C331" s="235" t="s">
        <v>231</v>
      </c>
      <c r="D331" s="229">
        <f>'PLANILHA ORÇAMENTARIA'!F95</f>
        <v>42.2</v>
      </c>
      <c r="E331" s="228"/>
      <c r="F331" s="228"/>
      <c r="G331" s="228"/>
      <c r="H331" s="230"/>
    </row>
    <row r="332" spans="1:8">
      <c r="A332" s="354"/>
      <c r="B332" s="355"/>
      <c r="C332" s="364" t="s">
        <v>625</v>
      </c>
      <c r="D332" s="365"/>
      <c r="E332" s="365"/>
      <c r="F332" s="365"/>
      <c r="G332" s="365"/>
      <c r="H332" s="366"/>
    </row>
    <row r="333" spans="1:8">
      <c r="A333" s="354"/>
      <c r="B333" s="355"/>
      <c r="C333" s="364" t="s">
        <v>626</v>
      </c>
      <c r="D333" s="365"/>
      <c r="E333" s="365"/>
      <c r="F333" s="365"/>
      <c r="G333" s="365"/>
      <c r="H333" s="366"/>
    </row>
    <row r="334" spans="1:8">
      <c r="A334" s="354"/>
      <c r="B334" s="355"/>
      <c r="C334" s="364" t="s">
        <v>627</v>
      </c>
      <c r="D334" s="365"/>
      <c r="E334" s="365"/>
      <c r="F334" s="365"/>
      <c r="G334" s="365"/>
      <c r="H334" s="366"/>
    </row>
    <row r="335" spans="1:8">
      <c r="A335" s="354"/>
      <c r="B335" s="355"/>
      <c r="C335" s="364" t="s">
        <v>628</v>
      </c>
      <c r="D335" s="365"/>
      <c r="E335" s="365"/>
      <c r="F335" s="365"/>
      <c r="G335" s="365"/>
      <c r="H335" s="366"/>
    </row>
    <row r="336" spans="1:8">
      <c r="A336" s="362"/>
      <c r="B336" s="363"/>
      <c r="C336" s="237" t="s">
        <v>542</v>
      </c>
      <c r="D336" s="242">
        <f>(27.5+12+1.5+1.2)</f>
        <v>42.2</v>
      </c>
      <c r="E336" s="239"/>
      <c r="F336" s="239"/>
      <c r="G336" s="239"/>
      <c r="H336" s="240"/>
    </row>
    <row r="337" spans="1:8">
      <c r="A337" s="352" t="str">
        <f>'PLANILHA ORÇAMENTARIA'!A96</f>
        <v>8.8</v>
      </c>
      <c r="B337" s="353"/>
      <c r="C337" s="356" t="str">
        <f>'PLANILHA ORÇAMENTARIA'!D96</f>
        <v>PEITORIL DE CINZA ANDORINHA E = 2 CM</v>
      </c>
      <c r="D337" s="357"/>
      <c r="E337" s="357"/>
      <c r="F337" s="357"/>
      <c r="G337" s="357"/>
      <c r="H337" s="358"/>
    </row>
    <row r="338" spans="1:8">
      <c r="A338" s="354"/>
      <c r="B338" s="355"/>
      <c r="C338" s="235" t="s">
        <v>229</v>
      </c>
      <c r="D338" s="229" t="str">
        <f>'PLANILHA ORÇAMENTARIA'!E96</f>
        <v>M2</v>
      </c>
      <c r="E338" s="228"/>
      <c r="F338" s="228"/>
      <c r="G338" s="228"/>
      <c r="H338" s="230"/>
    </row>
    <row r="339" spans="1:8">
      <c r="A339" s="354"/>
      <c r="B339" s="355"/>
      <c r="C339" s="235" t="s">
        <v>231</v>
      </c>
      <c r="D339" s="229">
        <f>'PLANILHA ORÇAMENTARIA'!F96</f>
        <v>12.64</v>
      </c>
      <c r="E339" s="228"/>
      <c r="F339" s="228"/>
      <c r="G339" s="228"/>
      <c r="H339" s="230"/>
    </row>
    <row r="340" spans="1:8">
      <c r="A340" s="354"/>
      <c r="B340" s="355"/>
      <c r="C340" s="364" t="s">
        <v>629</v>
      </c>
      <c r="D340" s="365"/>
      <c r="E340" s="365"/>
      <c r="F340" s="365"/>
      <c r="G340" s="365"/>
      <c r="H340" s="366"/>
    </row>
    <row r="341" spans="1:8">
      <c r="A341" s="354"/>
      <c r="B341" s="355"/>
      <c r="C341" s="364" t="s">
        <v>630</v>
      </c>
      <c r="D341" s="365"/>
      <c r="E341" s="365"/>
      <c r="F341" s="365"/>
      <c r="G341" s="365"/>
      <c r="H341" s="366"/>
    </row>
    <row r="342" spans="1:8">
      <c r="A342" s="354"/>
      <c r="B342" s="355"/>
      <c r="C342" s="364" t="s">
        <v>631</v>
      </c>
      <c r="D342" s="365"/>
      <c r="E342" s="365"/>
      <c r="F342" s="365"/>
      <c r="G342" s="365"/>
      <c r="H342" s="366"/>
    </row>
    <row r="343" spans="1:8">
      <c r="A343" s="354"/>
      <c r="B343" s="355"/>
      <c r="C343" s="364" t="s">
        <v>632</v>
      </c>
      <c r="D343" s="365"/>
      <c r="E343" s="365"/>
      <c r="F343" s="365"/>
      <c r="G343" s="365"/>
      <c r="H343" s="366"/>
    </row>
    <row r="344" spans="1:8">
      <c r="A344" s="362"/>
      <c r="B344" s="363"/>
      <c r="C344" s="237" t="s">
        <v>542</v>
      </c>
      <c r="D344" s="242">
        <f>(8.8+3+0.6+0.24)</f>
        <v>12.64</v>
      </c>
      <c r="E344" s="239"/>
      <c r="F344" s="239"/>
      <c r="G344" s="239"/>
      <c r="H344" s="240"/>
    </row>
    <row r="345" spans="1:8">
      <c r="A345" s="377" t="str">
        <f>'PLANILHA ORÇAMENTARIA'!A99</f>
        <v>9.1</v>
      </c>
      <c r="B345" s="377"/>
      <c r="C345" s="378" t="str">
        <f>'PLANILHA ORÇAMENTARIA'!D99</f>
        <v>PAVIMENTAÇÃO INTERNA</v>
      </c>
      <c r="D345" s="378"/>
      <c r="E345" s="378"/>
      <c r="F345" s="378"/>
      <c r="G345" s="378"/>
      <c r="H345" s="378"/>
    </row>
    <row r="346" spans="1:8">
      <c r="A346" s="352" t="str">
        <f>'PLANILHA ORÇAMENTARIA'!A100</f>
        <v>9.1.1</v>
      </c>
      <c r="B346" s="353"/>
      <c r="C346" s="381" t="str">
        <f>'PLANILHA ORÇAMENTARIA'!D100</f>
        <v>DEMOLIÇÃO DE PISO CIMENTADO OU CONTRAPISO DE
ARGAMASSA ESPESSURA MÁXIMA DE 10CM, INCLUSIVE
AFASTAMENTO</v>
      </c>
      <c r="D346" s="381"/>
      <c r="E346" s="381"/>
      <c r="F346" s="381"/>
      <c r="G346" s="381"/>
      <c r="H346" s="382"/>
    </row>
    <row r="347" spans="1:8">
      <c r="A347" s="354"/>
      <c r="B347" s="355"/>
      <c r="C347" s="228" t="s">
        <v>229</v>
      </c>
      <c r="D347" s="360" t="str">
        <f>'PLANILHA ORÇAMENTARIA'!E100</f>
        <v>M2</v>
      </c>
      <c r="E347" s="360"/>
      <c r="F347" s="360"/>
      <c r="G347" s="360"/>
      <c r="H347" s="361"/>
    </row>
    <row r="348" spans="1:8">
      <c r="A348" s="354"/>
      <c r="B348" s="355"/>
      <c r="C348" s="228" t="s">
        <v>231</v>
      </c>
      <c r="D348" s="360">
        <f>'PLANILHA ORÇAMENTARIA'!F100</f>
        <v>850.42</v>
      </c>
      <c r="E348" s="360"/>
      <c r="F348" s="360"/>
      <c r="G348" s="360"/>
      <c r="H348" s="361"/>
    </row>
    <row r="349" spans="1:8">
      <c r="A349" s="362"/>
      <c r="B349" s="363"/>
      <c r="C349" s="372" t="s">
        <v>574</v>
      </c>
      <c r="D349" s="372"/>
      <c r="E349" s="372"/>
      <c r="F349" s="372"/>
      <c r="G349" s="372"/>
      <c r="H349" s="373"/>
    </row>
    <row r="350" spans="1:8">
      <c r="A350" s="354" t="str">
        <f>'PLANILHA ORÇAMENTARIA'!A101</f>
        <v>9.1.2</v>
      </c>
      <c r="B350" s="355"/>
      <c r="C350" s="360" t="str">
        <f>'PLANILHA ORÇAMENTARIA'!D101</f>
        <v>DEMOLIÇÃO DE PISO CERÂMICO OU LADRILHO HIDRÁULICO,
INCLUSIVE AFASTAMENTO</v>
      </c>
      <c r="D350" s="360"/>
      <c r="E350" s="360"/>
      <c r="F350" s="360"/>
      <c r="G350" s="360"/>
      <c r="H350" s="361"/>
    </row>
    <row r="351" spans="1:8">
      <c r="A351" s="354"/>
      <c r="B351" s="355"/>
      <c r="C351" s="228" t="s">
        <v>229</v>
      </c>
      <c r="D351" s="360" t="str">
        <f>'PLANILHA ORÇAMENTARIA'!E101</f>
        <v>M2</v>
      </c>
      <c r="E351" s="360"/>
      <c r="F351" s="360"/>
      <c r="G351" s="360"/>
      <c r="H351" s="361"/>
    </row>
    <row r="352" spans="1:8">
      <c r="A352" s="354"/>
      <c r="B352" s="355"/>
      <c r="C352" s="228" t="s">
        <v>231</v>
      </c>
      <c r="D352" s="360">
        <f>'PLANILHA ORÇAMENTARIA'!F101</f>
        <v>850.42</v>
      </c>
      <c r="E352" s="360"/>
      <c r="F352" s="360"/>
      <c r="G352" s="360"/>
      <c r="H352" s="361"/>
    </row>
    <row r="353" spans="1:8">
      <c r="A353" s="354"/>
      <c r="B353" s="355"/>
      <c r="C353" s="359" t="s">
        <v>564</v>
      </c>
      <c r="D353" s="360"/>
      <c r="E353" s="360"/>
      <c r="F353" s="360"/>
      <c r="G353" s="360"/>
      <c r="H353" s="361"/>
    </row>
    <row r="354" spans="1:8">
      <c r="A354" s="354"/>
      <c r="B354" s="355"/>
      <c r="C354" s="359" t="s">
        <v>565</v>
      </c>
      <c r="D354" s="360"/>
      <c r="E354" s="360"/>
      <c r="F354" s="360"/>
      <c r="G354" s="360"/>
      <c r="H354" s="361"/>
    </row>
    <row r="355" spans="1:8">
      <c r="A355" s="354"/>
      <c r="B355" s="355"/>
      <c r="C355" s="359" t="s">
        <v>566</v>
      </c>
      <c r="D355" s="360"/>
      <c r="E355" s="360"/>
      <c r="F355" s="360"/>
      <c r="G355" s="360"/>
      <c r="H355" s="361"/>
    </row>
    <row r="356" spans="1:8">
      <c r="A356" s="362"/>
      <c r="B356" s="363"/>
      <c r="C356" s="235" t="s">
        <v>542</v>
      </c>
      <c r="D356" s="229">
        <f>(46.2+47.6+16+50.4+50.4+49+41.1+42+42.26+9.76+9.76+12.3+7.35+8.75+24.15+18.62+42.77+332)</f>
        <v>850.42000000000007</v>
      </c>
      <c r="E356" s="228"/>
      <c r="F356" s="228"/>
      <c r="G356" s="228"/>
      <c r="H356" s="230"/>
    </row>
    <row r="357" spans="1:8" ht="26.25" customHeight="1">
      <c r="A357" s="352" t="str">
        <f>'PLANILHA ORÇAMENTARIA'!A102</f>
        <v>9.1.3</v>
      </c>
      <c r="B357" s="379"/>
      <c r="C357" s="356" t="str">
        <f>'PLANILHA ORÇAMENTARIA'!D102</f>
        <v>CONTRAPISO E PONTE DE ADERÊNCIA EM ARGAMASSA TRAÇO 1:4 (CIMENTO E AREIA), PREPARO MECÂNICO COM BETONEIRA 400 L, APLICADO EM ÁREAS SECAS SOBRE LAJE, ADERIDO, ESPESSURA 3CM</v>
      </c>
      <c r="D357" s="357"/>
      <c r="E357" s="357"/>
      <c r="F357" s="357"/>
      <c r="G357" s="357"/>
      <c r="H357" s="358"/>
    </row>
    <row r="358" spans="1:8">
      <c r="A358" s="354"/>
      <c r="B358" s="355"/>
      <c r="C358" s="228" t="s">
        <v>229</v>
      </c>
      <c r="D358" s="229" t="str">
        <f>'PLANILHA ORÇAMENTARIA'!E102</f>
        <v>M2</v>
      </c>
      <c r="E358" s="228"/>
      <c r="F358" s="228"/>
      <c r="G358" s="228"/>
      <c r="H358" s="230"/>
    </row>
    <row r="359" spans="1:8">
      <c r="A359" s="354"/>
      <c r="B359" s="355"/>
      <c r="C359" s="228" t="s">
        <v>231</v>
      </c>
      <c r="D359" s="229">
        <f>'PLANILHA ORÇAMENTARIA'!F102</f>
        <v>850.42</v>
      </c>
      <c r="E359" s="228"/>
      <c r="F359" s="228"/>
      <c r="G359" s="228"/>
      <c r="H359" s="230"/>
    </row>
    <row r="360" spans="1:8">
      <c r="A360" s="362"/>
      <c r="B360" s="363"/>
      <c r="C360" s="372" t="s">
        <v>574</v>
      </c>
      <c r="D360" s="372"/>
      <c r="E360" s="372"/>
      <c r="F360" s="372"/>
      <c r="G360" s="372"/>
      <c r="H360" s="373"/>
    </row>
    <row r="361" spans="1:8">
      <c r="A361" s="352" t="str">
        <f>'PLANILHA ORÇAMENTARIA'!A103</f>
        <v>9.1.4</v>
      </c>
      <c r="B361" s="353"/>
      <c r="C361" s="357" t="str">
        <f>'PLANILHA ORÇAMENTARIA'!D103</f>
        <v>PISO CERÂMICO PEI-5 - 60 X 60 CM  ANTIDERRAPANTE (PREÇO MÉDIO), ASSENTADO COM ARGAMASSA PRÉ-FABRICADA, INCLUSIVE REJUNTAMENTO.</v>
      </c>
      <c r="D361" s="357"/>
      <c r="E361" s="357"/>
      <c r="F361" s="357"/>
      <c r="G361" s="357"/>
      <c r="H361" s="358"/>
    </row>
    <row r="362" spans="1:8">
      <c r="A362" s="354"/>
      <c r="B362" s="355"/>
      <c r="C362" s="228" t="s">
        <v>229</v>
      </c>
      <c r="D362" s="229" t="str">
        <f>'PLANILHA ORÇAMENTARIA'!E103</f>
        <v>M2</v>
      </c>
      <c r="E362" s="228"/>
      <c r="F362" s="228"/>
      <c r="G362" s="228"/>
      <c r="H362" s="230"/>
    </row>
    <row r="363" spans="1:8">
      <c r="A363" s="354"/>
      <c r="B363" s="355"/>
      <c r="C363" s="228" t="s">
        <v>231</v>
      </c>
      <c r="D363" s="229">
        <f>'PLANILHA ORÇAMENTARIA'!F103</f>
        <v>850.42</v>
      </c>
      <c r="E363" s="228"/>
      <c r="F363" s="228"/>
      <c r="G363" s="228"/>
      <c r="H363" s="230"/>
    </row>
    <row r="364" spans="1:8">
      <c r="A364" s="362"/>
      <c r="B364" s="363"/>
      <c r="C364" s="371" t="s">
        <v>567</v>
      </c>
      <c r="D364" s="372"/>
      <c r="E364" s="372"/>
      <c r="F364" s="372"/>
      <c r="G364" s="372"/>
      <c r="H364" s="373"/>
    </row>
    <row r="365" spans="1:8">
      <c r="A365" s="352" t="str">
        <f>'PLANILHA ORÇAMENTARIA'!A104</f>
        <v>9.1.5</v>
      </c>
      <c r="B365" s="353"/>
      <c r="C365" s="357" t="str">
        <f>'PLANILHA ORÇAMENTARIA'!D104</f>
        <v>PISO PODO TÁTIL INTERNO DE ALERTA EM BORRACHA 25X25CM ASSENTAMENTO COM COLA VINIL (FORNECIMENTO E ASSENTAMENTO)</v>
      </c>
      <c r="D365" s="357"/>
      <c r="E365" s="357"/>
      <c r="F365" s="357"/>
      <c r="G365" s="357"/>
      <c r="H365" s="358"/>
    </row>
    <row r="366" spans="1:8">
      <c r="A366" s="354"/>
      <c r="B366" s="355"/>
      <c r="C366" s="228" t="s">
        <v>229</v>
      </c>
      <c r="D366" s="229" t="str">
        <f>'PLANILHA ORÇAMENTARIA'!E104</f>
        <v>M2</v>
      </c>
      <c r="E366" s="228"/>
      <c r="F366" s="228"/>
      <c r="G366" s="228"/>
      <c r="H366" s="230"/>
    </row>
    <row r="367" spans="1:8">
      <c r="A367" s="354"/>
      <c r="B367" s="355"/>
      <c r="C367" s="228" t="s">
        <v>231</v>
      </c>
      <c r="D367" s="231">
        <f>'PLANILHA ORÇAMENTARIA'!F104</f>
        <v>20.399999999999999</v>
      </c>
      <c r="E367" s="228"/>
      <c r="F367" s="228"/>
      <c r="G367" s="228"/>
      <c r="H367" s="230"/>
    </row>
    <row r="368" spans="1:8">
      <c r="A368" s="362"/>
      <c r="B368" s="363"/>
      <c r="C368" s="371" t="s">
        <v>670</v>
      </c>
      <c r="D368" s="372"/>
      <c r="E368" s="372"/>
      <c r="F368" s="372"/>
      <c r="G368" s="372"/>
      <c r="H368" s="373"/>
    </row>
    <row r="369" spans="1:8">
      <c r="A369" s="352" t="str">
        <f>'PLANILHA ORÇAMENTARIA'!A105</f>
        <v>9.1.6</v>
      </c>
      <c r="B369" s="353"/>
      <c r="C369" s="365" t="str">
        <f>'PLANILHA ORÇAMENTARIA'!D105</f>
        <v>PISO PODO TÁTIL INTERNO DIRECIONAL EM BORRACHA 25X25CM ASSENTAMENTO COM COLA VINIL (FORNECIMENTO E ASSENTAMENTO)</v>
      </c>
      <c r="D369" s="365"/>
      <c r="E369" s="365"/>
      <c r="F369" s="365"/>
      <c r="G369" s="365"/>
      <c r="H369" s="366"/>
    </row>
    <row r="370" spans="1:8">
      <c r="A370" s="354"/>
      <c r="B370" s="355"/>
      <c r="C370" s="228" t="s">
        <v>229</v>
      </c>
      <c r="D370" s="229" t="str">
        <f>'PLANILHA ORÇAMENTARIA'!E105</f>
        <v>M2</v>
      </c>
      <c r="E370" s="228"/>
      <c r="F370" s="228"/>
      <c r="G370" s="228"/>
      <c r="H370" s="230"/>
    </row>
    <row r="371" spans="1:8">
      <c r="A371" s="354"/>
      <c r="B371" s="355"/>
      <c r="C371" s="228" t="s">
        <v>231</v>
      </c>
      <c r="D371" s="229">
        <f>'PLANILHA ORÇAMENTARIA'!F105</f>
        <v>23.32</v>
      </c>
      <c r="E371" s="228"/>
      <c r="F371" s="228"/>
      <c r="G371" s="228"/>
      <c r="H371" s="230"/>
    </row>
    <row r="372" spans="1:8">
      <c r="A372" s="362"/>
      <c r="B372" s="363"/>
      <c r="C372" s="371" t="s">
        <v>671</v>
      </c>
      <c r="D372" s="372"/>
      <c r="E372" s="372"/>
      <c r="F372" s="372"/>
      <c r="G372" s="372"/>
      <c r="H372" s="373"/>
    </row>
    <row r="373" spans="1:8">
      <c r="A373" s="352" t="str">
        <f>'PLANILHA ORÇAMENTARIA'!A106</f>
        <v>9.1.7</v>
      </c>
      <c r="B373" s="353"/>
      <c r="C373" s="357" t="str">
        <f>'PLANILHA ORÇAMENTARIA'!D106</f>
        <v>RETIRADA DE SOLEIRA DE MÁRMORE OU GRANITO</v>
      </c>
      <c r="D373" s="357"/>
      <c r="E373" s="357"/>
      <c r="F373" s="357"/>
      <c r="G373" s="357"/>
      <c r="H373" s="358"/>
    </row>
    <row r="374" spans="1:8">
      <c r="A374" s="354"/>
      <c r="B374" s="355"/>
      <c r="C374" s="228" t="s">
        <v>229</v>
      </c>
      <c r="D374" s="229" t="str">
        <f>'PLANILHA ORÇAMENTARIA'!E106</f>
        <v>M</v>
      </c>
      <c r="E374" s="228"/>
      <c r="F374" s="228"/>
      <c r="G374" s="228"/>
      <c r="H374" s="230"/>
    </row>
    <row r="375" spans="1:8">
      <c r="A375" s="354"/>
      <c r="B375" s="355"/>
      <c r="C375" s="228" t="s">
        <v>231</v>
      </c>
      <c r="D375" s="231">
        <f>'PLANILHA ORÇAMENTARIA'!F106</f>
        <v>13.12</v>
      </c>
      <c r="E375" s="228"/>
      <c r="F375" s="228"/>
      <c r="G375" s="228"/>
      <c r="H375" s="230"/>
    </row>
    <row r="376" spans="1:8">
      <c r="A376" s="354"/>
      <c r="B376" s="367"/>
      <c r="C376" s="359" t="s">
        <v>568</v>
      </c>
      <c r="D376" s="360"/>
      <c r="E376" s="360"/>
      <c r="F376" s="360"/>
      <c r="G376" s="360"/>
      <c r="H376" s="361"/>
    </row>
    <row r="377" spans="1:8">
      <c r="A377" s="352" t="str">
        <f>'PLANILHA ORÇAMENTARIA'!A107</f>
        <v>9.1.8</v>
      </c>
      <c r="B377" s="353"/>
      <c r="C377" s="357" t="str">
        <f>'PLANILHA ORÇAMENTARIA'!D107</f>
        <v>SOLEIRA DE GRANITO BRANCO DALLAS E = 2 CM.</v>
      </c>
      <c r="D377" s="357"/>
      <c r="E377" s="357"/>
      <c r="F377" s="357"/>
      <c r="G377" s="357"/>
      <c r="H377" s="358"/>
    </row>
    <row r="378" spans="1:8">
      <c r="A378" s="354"/>
      <c r="B378" s="355"/>
      <c r="C378" s="228" t="s">
        <v>229</v>
      </c>
      <c r="D378" s="229" t="str">
        <f>'PLANILHA ORÇAMENTARIA'!E107</f>
        <v>M2</v>
      </c>
      <c r="E378" s="228"/>
      <c r="F378" s="228"/>
      <c r="G378" s="228"/>
      <c r="H378" s="230"/>
    </row>
    <row r="379" spans="1:8">
      <c r="A379" s="354"/>
      <c r="B379" s="355"/>
      <c r="C379" s="228" t="s">
        <v>231</v>
      </c>
      <c r="D379" s="231">
        <f>'PLANILHA ORÇAMENTARIA'!F107</f>
        <v>3.95</v>
      </c>
      <c r="E379" s="228"/>
      <c r="F379" s="228"/>
      <c r="G379" s="228"/>
      <c r="H379" s="230"/>
    </row>
    <row r="380" spans="1:8">
      <c r="A380" s="354"/>
      <c r="B380" s="367"/>
      <c r="C380" s="359" t="s">
        <v>569</v>
      </c>
      <c r="D380" s="360"/>
      <c r="E380" s="360"/>
      <c r="F380" s="360"/>
      <c r="G380" s="360"/>
      <c r="H380" s="361"/>
    </row>
    <row r="381" spans="1:8">
      <c r="A381" s="377" t="str">
        <f>'PLANILHA ORÇAMENTARIA'!A108</f>
        <v>9.2</v>
      </c>
      <c r="B381" s="377"/>
      <c r="C381" s="378" t="str">
        <f>'PLANILHA ORÇAMENTARIA'!D108</f>
        <v>PAVIMENTAÇÃO EXTERNA</v>
      </c>
      <c r="D381" s="378"/>
      <c r="E381" s="378"/>
      <c r="F381" s="378"/>
      <c r="G381" s="378"/>
      <c r="H381" s="378"/>
    </row>
    <row r="382" spans="1:8">
      <c r="A382" s="352" t="str">
        <f>'PLANILHA ORÇAMENTARIA'!A109</f>
        <v>9.2.1</v>
      </c>
      <c r="B382" s="353"/>
      <c r="C382" s="365" t="str">
        <f>'PLANILHA ORÇAMENTARIA'!D109</f>
        <v>PISO EM CONCRETO, PREPARADO EM OBRA COM BETONEIRA, FCK13,5MPA, SEM ARMAÇÃO, ACABAMENTO RÚSTICO,ESP.8CM,INCLUSIVEFORNECIMENTO, LANÇAMENTO, ADENSAMENTO, SARRAFEAMENTO, INCLUSIVE JUNTA DE DILATAÇÃO</v>
      </c>
      <c r="D382" s="365"/>
      <c r="E382" s="365"/>
      <c r="F382" s="365"/>
      <c r="G382" s="365"/>
      <c r="H382" s="366"/>
    </row>
    <row r="383" spans="1:8">
      <c r="A383" s="354"/>
      <c r="B383" s="355"/>
      <c r="C383" s="365"/>
      <c r="D383" s="365"/>
      <c r="E383" s="365"/>
      <c r="F383" s="365"/>
      <c r="G383" s="365"/>
      <c r="H383" s="366"/>
    </row>
    <row r="384" spans="1:8">
      <c r="A384" s="354"/>
      <c r="B384" s="355"/>
      <c r="C384" s="228" t="s">
        <v>229</v>
      </c>
      <c r="D384" s="229" t="str">
        <f>'PLANILHA ORÇAMENTARIA'!E109</f>
        <v>M2</v>
      </c>
      <c r="E384" s="228"/>
      <c r="F384" s="228"/>
      <c r="G384" s="228"/>
      <c r="H384" s="230"/>
    </row>
    <row r="385" spans="1:8">
      <c r="A385" s="354"/>
      <c r="B385" s="355"/>
      <c r="C385" s="228" t="s">
        <v>231</v>
      </c>
      <c r="D385" s="229">
        <f>'PLANILHA ORÇAMENTARIA'!F109</f>
        <v>13.78</v>
      </c>
      <c r="E385" s="228"/>
      <c r="F385" s="228"/>
      <c r="G385" s="228"/>
      <c r="H385" s="230"/>
    </row>
    <row r="386" spans="1:8">
      <c r="A386" s="362"/>
      <c r="B386" s="363"/>
      <c r="C386" s="371" t="s">
        <v>570</v>
      </c>
      <c r="D386" s="372"/>
      <c r="E386" s="372"/>
      <c r="F386" s="372"/>
      <c r="G386" s="372"/>
      <c r="H386" s="373"/>
    </row>
    <row r="387" spans="1:8">
      <c r="A387" s="352" t="str">
        <f>'PLANILHA ORÇAMENTARIA'!A110</f>
        <v>9.2.2</v>
      </c>
      <c r="B387" s="353"/>
      <c r="C387" s="357" t="str">
        <f>'PLANILHA ORÇAMENTARIA'!D110</f>
        <v xml:space="preserve">EXECUÇÃO DE PASSEIO OU PISO DE CONCRETO COM CONCRETO MOLDADO IN LOCO, FEITO EM OBRA, ACABAMNETO CONVENCIONAL, ESP. 6CM , ARMADO </v>
      </c>
      <c r="D387" s="357"/>
      <c r="E387" s="357"/>
      <c r="F387" s="357"/>
      <c r="G387" s="357"/>
      <c r="H387" s="358"/>
    </row>
    <row r="388" spans="1:8">
      <c r="A388" s="354"/>
      <c r="B388" s="355"/>
      <c r="C388" s="228" t="s">
        <v>229</v>
      </c>
      <c r="D388" s="229" t="str">
        <f>'PLANILHA ORÇAMENTARIA'!E110</f>
        <v xml:space="preserve">M2 </v>
      </c>
      <c r="E388" s="228"/>
      <c r="F388" s="228"/>
      <c r="G388" s="228"/>
      <c r="H388" s="230"/>
    </row>
    <row r="389" spans="1:8">
      <c r="A389" s="354"/>
      <c r="B389" s="355"/>
      <c r="C389" s="228" t="s">
        <v>231</v>
      </c>
      <c r="D389" s="229">
        <f>'PLANILHA ORÇAMENTARIA'!F110</f>
        <v>110</v>
      </c>
      <c r="E389" s="228"/>
      <c r="F389" s="228"/>
      <c r="G389" s="228"/>
      <c r="H389" s="230"/>
    </row>
    <row r="390" spans="1:8">
      <c r="A390" s="362"/>
      <c r="B390" s="363"/>
      <c r="C390" s="371" t="s">
        <v>571</v>
      </c>
      <c r="D390" s="372"/>
      <c r="E390" s="372"/>
      <c r="F390" s="372"/>
      <c r="G390" s="372"/>
      <c r="H390" s="373"/>
    </row>
    <row r="391" spans="1:8">
      <c r="A391" s="352" t="str">
        <f>'PLANILHA ORÇAMENTARIA'!A111</f>
        <v>9.2.3</v>
      </c>
      <c r="B391" s="353"/>
      <c r="C391" s="357" t="str">
        <f>'PLANILHA ORÇAMENTARIA'!D111</f>
        <v>PISO PODOTÁTIL DE ALERTA EXTERNO EM PRÉ-MOLDADO - 5 MPA, DE CONCRETO ESP. 3CM, ASSENTADO COM ARGAMASSA (FORNECIMENTO E ASSENTAMENTO),</v>
      </c>
      <c r="D391" s="357"/>
      <c r="E391" s="357"/>
      <c r="F391" s="357"/>
      <c r="G391" s="357"/>
      <c r="H391" s="358"/>
    </row>
    <row r="392" spans="1:8" ht="12" customHeight="1">
      <c r="A392" s="354"/>
      <c r="B392" s="355"/>
      <c r="C392" s="228" t="s">
        <v>229</v>
      </c>
      <c r="D392" s="229" t="str">
        <f>'PLANILHA ORÇAMENTARIA'!E111</f>
        <v>M2</v>
      </c>
      <c r="E392" s="228"/>
      <c r="F392" s="228"/>
      <c r="G392" s="228"/>
      <c r="H392" s="230"/>
    </row>
    <row r="393" spans="1:8">
      <c r="A393" s="354"/>
      <c r="B393" s="355"/>
      <c r="C393" s="228" t="s">
        <v>231</v>
      </c>
      <c r="D393" s="229">
        <f>'PLANILHA ORÇAMENTARIA'!F111</f>
        <v>2.5</v>
      </c>
      <c r="E393" s="228"/>
      <c r="F393" s="228"/>
      <c r="G393" s="228"/>
      <c r="H393" s="230"/>
    </row>
    <row r="394" spans="1:8">
      <c r="A394" s="362"/>
      <c r="B394" s="363"/>
      <c r="C394" s="371" t="s">
        <v>672</v>
      </c>
      <c r="D394" s="372"/>
      <c r="E394" s="372"/>
      <c r="F394" s="372"/>
      <c r="G394" s="372"/>
      <c r="H394" s="373"/>
    </row>
    <row r="395" spans="1:8" ht="12" customHeight="1">
      <c r="A395" s="352" t="str">
        <f>'PLANILHA ORÇAMENTARIA'!A112</f>
        <v>9.2.4</v>
      </c>
      <c r="B395" s="353"/>
      <c r="C395" s="356" t="str">
        <f>'PLANILHA ORÇAMENTARIA'!D112</f>
        <v>PISO PODOTÁTIL DE DIRECIONAL EXTERNO EM PRÉ-MOLDADO - 5 MPA, DE CONCRETO ESP. 3CM, ASSENTADO COM ARGAMASSA (FORNECIMENTO E ASSENTAMENTO)</v>
      </c>
      <c r="D395" s="357"/>
      <c r="E395" s="357"/>
      <c r="F395" s="357"/>
      <c r="G395" s="357"/>
      <c r="H395" s="358"/>
    </row>
    <row r="396" spans="1:8">
      <c r="A396" s="354"/>
      <c r="B396" s="355"/>
      <c r="C396" s="228" t="s">
        <v>229</v>
      </c>
      <c r="D396" s="229" t="str">
        <f>'PLANILHA ORÇAMENTARIA'!E112</f>
        <v>M2</v>
      </c>
      <c r="E396" s="228"/>
      <c r="F396" s="228"/>
      <c r="G396" s="228"/>
      <c r="H396" s="230"/>
    </row>
    <row r="397" spans="1:8">
      <c r="A397" s="354"/>
      <c r="B397" s="355"/>
      <c r="C397" s="228" t="s">
        <v>231</v>
      </c>
      <c r="D397" s="229">
        <f>'PLANILHA ORÇAMENTARIA'!F112</f>
        <v>1.25</v>
      </c>
      <c r="E397" s="228"/>
      <c r="F397" s="228"/>
      <c r="G397" s="228"/>
      <c r="H397" s="230"/>
    </row>
    <row r="398" spans="1:8">
      <c r="A398" s="362"/>
      <c r="B398" s="363"/>
      <c r="C398" s="371" t="s">
        <v>673</v>
      </c>
      <c r="D398" s="372"/>
      <c r="E398" s="372"/>
      <c r="F398" s="372"/>
      <c r="G398" s="372"/>
      <c r="H398" s="373"/>
    </row>
    <row r="399" spans="1:8">
      <c r="A399" s="352" t="str">
        <f>'PLANILHA ORÇAMENTARIA'!A113</f>
        <v>9.2.5</v>
      </c>
      <c r="B399" s="353"/>
      <c r="C399" s="357" t="str">
        <f>'PLANILHA ORÇAMENTARIA'!D113</f>
        <v>PLANTIO DE GRAMA ESMERALDA EM PLACAS, INCLUSIVE TERRA VEGETAL E CONSERVAÇÃO POR 30 DIAS</v>
      </c>
      <c r="D399" s="357"/>
      <c r="E399" s="357"/>
      <c r="F399" s="357"/>
      <c r="G399" s="357"/>
      <c r="H399" s="358"/>
    </row>
    <row r="400" spans="1:8" ht="12" customHeight="1">
      <c r="A400" s="354"/>
      <c r="B400" s="355"/>
      <c r="C400" s="228" t="s">
        <v>229</v>
      </c>
      <c r="D400" s="229" t="str">
        <f>'PLANILHA ORÇAMENTARIA'!E113</f>
        <v>M2</v>
      </c>
      <c r="E400" s="228"/>
      <c r="F400" s="228"/>
      <c r="G400" s="228"/>
      <c r="H400" s="230"/>
    </row>
    <row r="401" spans="1:8">
      <c r="A401" s="354"/>
      <c r="B401" s="355"/>
      <c r="C401" s="228" t="s">
        <v>231</v>
      </c>
      <c r="D401" s="229">
        <f>'PLANILHA ORÇAMENTARIA'!F113</f>
        <v>635</v>
      </c>
      <c r="E401" s="228"/>
      <c r="F401" s="228"/>
      <c r="G401" s="228"/>
      <c r="H401" s="230"/>
    </row>
    <row r="402" spans="1:8">
      <c r="A402" s="362"/>
      <c r="B402" s="363"/>
      <c r="C402" s="371" t="s">
        <v>572</v>
      </c>
      <c r="D402" s="372"/>
      <c r="E402" s="372"/>
      <c r="F402" s="372"/>
      <c r="G402" s="372"/>
      <c r="H402" s="373"/>
    </row>
    <row r="403" spans="1:8">
      <c r="A403" s="375">
        <f>'PLANILHA ORÇAMENTARIA'!A115</f>
        <v>10</v>
      </c>
      <c r="B403" s="375"/>
      <c r="C403" s="376" t="str">
        <f>'PLANILHA ORÇAMENTARIA'!D115</f>
        <v xml:space="preserve">PINTURA </v>
      </c>
      <c r="D403" s="376"/>
      <c r="E403" s="376"/>
      <c r="F403" s="376"/>
      <c r="G403" s="376"/>
      <c r="H403" s="376"/>
    </row>
    <row r="404" spans="1:8">
      <c r="A404" s="352" t="str">
        <f>'PLANILHA ORÇAMENTARIA'!A116</f>
        <v>10.1</v>
      </c>
      <c r="B404" s="353"/>
      <c r="C404" s="357" t="str">
        <f>'PLANILHA ORÇAMENTARIA'!D116</f>
        <v>LIXAMENTO MANUAL EM SUPERFÍCIE METÁLICA PARA REMOÇÃO
DE TINTA</v>
      </c>
      <c r="D404" s="357"/>
      <c r="E404" s="357"/>
      <c r="F404" s="357"/>
      <c r="G404" s="357"/>
      <c r="H404" s="358"/>
    </row>
    <row r="405" spans="1:8">
      <c r="A405" s="354"/>
      <c r="B405" s="355"/>
      <c r="C405" s="228" t="s">
        <v>229</v>
      </c>
      <c r="D405" s="229" t="str">
        <f>'PLANILHA ORÇAMENTARIA'!E116</f>
        <v>M2</v>
      </c>
      <c r="E405" s="228"/>
      <c r="F405" s="228"/>
      <c r="G405" s="228"/>
      <c r="H405" s="230"/>
    </row>
    <row r="406" spans="1:8">
      <c r="A406" s="354"/>
      <c r="B406" s="355"/>
      <c r="C406" s="228" t="s">
        <v>231</v>
      </c>
      <c r="D406" s="229">
        <f>'PLANILHA ORÇAMENTARIA'!F116</f>
        <v>311.27999999999997</v>
      </c>
      <c r="E406" s="228"/>
      <c r="F406" s="228"/>
      <c r="G406" s="228"/>
      <c r="H406" s="230"/>
    </row>
    <row r="407" spans="1:8">
      <c r="A407" s="354"/>
      <c r="B407" s="367"/>
      <c r="C407" s="359" t="s">
        <v>648</v>
      </c>
      <c r="D407" s="360"/>
      <c r="E407" s="360"/>
      <c r="F407" s="360"/>
      <c r="G407" s="360"/>
      <c r="H407" s="361"/>
    </row>
    <row r="408" spans="1:8">
      <c r="A408" s="354"/>
      <c r="B408" s="367"/>
      <c r="C408" s="359" t="s">
        <v>649</v>
      </c>
      <c r="D408" s="360"/>
      <c r="E408" s="360"/>
      <c r="F408" s="360"/>
      <c r="G408" s="360"/>
      <c r="H408" s="361"/>
    </row>
    <row r="409" spans="1:8">
      <c r="A409" s="354"/>
      <c r="B409" s="367"/>
      <c r="C409" s="359" t="s">
        <v>650</v>
      </c>
      <c r="D409" s="360"/>
      <c r="E409" s="360"/>
      <c r="F409" s="360"/>
      <c r="G409" s="360"/>
      <c r="H409" s="361"/>
    </row>
    <row r="410" spans="1:8">
      <c r="A410" s="354"/>
      <c r="B410" s="367"/>
      <c r="C410" s="359" t="s">
        <v>651</v>
      </c>
      <c r="D410" s="360"/>
      <c r="E410" s="360"/>
      <c r="F410" s="360"/>
      <c r="G410" s="360"/>
      <c r="H410" s="361"/>
    </row>
    <row r="411" spans="1:8">
      <c r="A411" s="354"/>
      <c r="B411" s="367"/>
      <c r="C411" s="359" t="s">
        <v>652</v>
      </c>
      <c r="D411" s="360"/>
      <c r="E411" s="360"/>
      <c r="F411" s="360"/>
      <c r="G411" s="360"/>
      <c r="H411" s="361"/>
    </row>
    <row r="412" spans="1:8">
      <c r="A412" s="354"/>
      <c r="B412" s="367"/>
      <c r="C412" s="359" t="s">
        <v>653</v>
      </c>
      <c r="D412" s="360"/>
      <c r="E412" s="360"/>
      <c r="F412" s="360"/>
      <c r="G412" s="360"/>
      <c r="H412" s="361"/>
    </row>
    <row r="413" spans="1:8">
      <c r="A413" s="354"/>
      <c r="B413" s="367"/>
      <c r="C413" s="359" t="s">
        <v>654</v>
      </c>
      <c r="D413" s="360"/>
      <c r="E413" s="360"/>
      <c r="F413" s="360"/>
      <c r="G413" s="360"/>
      <c r="H413" s="361"/>
    </row>
    <row r="414" spans="1:8">
      <c r="A414" s="354"/>
      <c r="B414" s="367"/>
      <c r="C414" s="359" t="s">
        <v>655</v>
      </c>
      <c r="D414" s="360"/>
      <c r="E414" s="360"/>
      <c r="F414" s="360"/>
      <c r="G414" s="360"/>
      <c r="H414" s="361"/>
    </row>
    <row r="415" spans="1:8">
      <c r="A415" s="354"/>
      <c r="B415" s="367"/>
      <c r="C415" s="359" t="s">
        <v>656</v>
      </c>
      <c r="D415" s="360"/>
      <c r="E415" s="360"/>
      <c r="F415" s="360"/>
      <c r="G415" s="360"/>
      <c r="H415" s="361"/>
    </row>
    <row r="416" spans="1:8">
      <c r="A416" s="354"/>
      <c r="B416" s="367"/>
      <c r="C416" s="359" t="s">
        <v>657</v>
      </c>
      <c r="D416" s="360"/>
      <c r="E416" s="360"/>
      <c r="F416" s="360"/>
      <c r="G416" s="360"/>
      <c r="H416" s="361"/>
    </row>
    <row r="417" spans="1:8">
      <c r="A417" s="354"/>
      <c r="B417" s="367"/>
      <c r="C417" s="359" t="s">
        <v>658</v>
      </c>
      <c r="D417" s="360"/>
      <c r="E417" s="360"/>
      <c r="F417" s="360"/>
      <c r="G417" s="360"/>
      <c r="H417" s="361"/>
    </row>
    <row r="418" spans="1:8">
      <c r="A418" s="354"/>
      <c r="B418" s="367"/>
      <c r="C418" s="359" t="s">
        <v>659</v>
      </c>
      <c r="D418" s="360"/>
      <c r="E418" s="360"/>
      <c r="F418" s="360"/>
      <c r="G418" s="360"/>
      <c r="H418" s="361"/>
    </row>
    <row r="419" spans="1:8">
      <c r="A419" s="354"/>
      <c r="B419" s="367"/>
      <c r="C419" s="359" t="s">
        <v>660</v>
      </c>
      <c r="D419" s="360"/>
      <c r="E419" s="360"/>
      <c r="F419" s="360"/>
      <c r="G419" s="360"/>
      <c r="H419" s="361"/>
    </row>
    <row r="420" spans="1:8">
      <c r="A420" s="354"/>
      <c r="B420" s="367"/>
      <c r="C420" s="359" t="s">
        <v>661</v>
      </c>
      <c r="D420" s="360"/>
      <c r="E420" s="360"/>
      <c r="F420" s="360"/>
      <c r="G420" s="360"/>
      <c r="H420" s="361"/>
    </row>
    <row r="421" spans="1:8">
      <c r="A421" s="354"/>
      <c r="B421" s="367"/>
      <c r="C421" s="359" t="s">
        <v>662</v>
      </c>
      <c r="D421" s="360"/>
      <c r="E421" s="360"/>
      <c r="F421" s="360"/>
      <c r="G421" s="360"/>
      <c r="H421" s="361"/>
    </row>
    <row r="422" spans="1:8">
      <c r="A422" s="354"/>
      <c r="B422" s="367"/>
      <c r="C422" s="359" t="s">
        <v>663</v>
      </c>
      <c r="D422" s="360"/>
      <c r="E422" s="360"/>
      <c r="F422" s="360"/>
      <c r="G422" s="360"/>
      <c r="H422" s="361"/>
    </row>
    <row r="423" spans="1:8">
      <c r="A423" s="354"/>
      <c r="B423" s="367"/>
      <c r="C423" s="359" t="s">
        <v>664</v>
      </c>
      <c r="D423" s="360"/>
      <c r="E423" s="360"/>
      <c r="F423" s="360"/>
      <c r="G423" s="360"/>
      <c r="H423" s="361"/>
    </row>
    <row r="424" spans="1:8">
      <c r="A424" s="354"/>
      <c r="B424" s="367"/>
      <c r="C424" s="359" t="s">
        <v>665</v>
      </c>
      <c r="D424" s="360"/>
      <c r="E424" s="360"/>
      <c r="F424" s="360"/>
      <c r="G424" s="360"/>
      <c r="H424" s="361"/>
    </row>
    <row r="425" spans="1:8">
      <c r="A425" s="354"/>
      <c r="B425" s="367"/>
      <c r="C425" s="235" t="s">
        <v>542</v>
      </c>
      <c r="D425" s="229">
        <f>(31.8+55.08+11.4+13.44+3+1.3+3.08+4.8+5.28+1.5+0.25+1+139.32+15+7.5+13.75+1.89+1.89)</f>
        <v>311.27999999999997</v>
      </c>
      <c r="E425" s="228"/>
      <c r="F425" s="228"/>
      <c r="G425" s="228"/>
      <c r="H425" s="230"/>
    </row>
    <row r="426" spans="1:8">
      <c r="A426" s="352" t="str">
        <f>'PLANILHA ORÇAMENTARIA'!A117</f>
        <v>10.2</v>
      </c>
      <c r="B426" s="353"/>
      <c r="C426" s="357" t="str">
        <f>'PLANILHA ORÇAMENTARIA'!D117</f>
        <v>PINTURA ESMALTE EM ESQUADRIAS DE FERRO,DUAS(2)DEMÃOS,INCLUSIVE UMA (1) DEMÃO DE FUNDO ANTICORROSIVO</v>
      </c>
      <c r="D426" s="357"/>
      <c r="E426" s="357"/>
      <c r="F426" s="357"/>
      <c r="G426" s="357"/>
      <c r="H426" s="358"/>
    </row>
    <row r="427" spans="1:8">
      <c r="A427" s="354"/>
      <c r="B427" s="355"/>
      <c r="C427" s="228" t="s">
        <v>229</v>
      </c>
      <c r="D427" s="229" t="str">
        <f>'PLANILHA ORÇAMENTARIA'!E117</f>
        <v>M2</v>
      </c>
      <c r="E427" s="228"/>
      <c r="F427" s="228"/>
      <c r="G427" s="228"/>
      <c r="H427" s="230"/>
    </row>
    <row r="428" spans="1:8">
      <c r="A428" s="354"/>
      <c r="B428" s="355"/>
      <c r="C428" s="228" t="s">
        <v>231</v>
      </c>
      <c r="D428" s="229">
        <f>'PLANILHA ORÇAMENTARIA'!F117</f>
        <v>311.27999999999997</v>
      </c>
      <c r="E428" s="228"/>
      <c r="F428" s="228"/>
      <c r="G428" s="228"/>
      <c r="H428" s="230"/>
    </row>
    <row r="429" spans="1:8">
      <c r="A429" s="354"/>
      <c r="B429" s="367"/>
      <c r="C429" s="359" t="s">
        <v>666</v>
      </c>
      <c r="D429" s="360"/>
      <c r="E429" s="360"/>
      <c r="F429" s="360"/>
      <c r="G429" s="360"/>
      <c r="H429" s="361"/>
    </row>
    <row r="430" spans="1:8" ht="12" customHeight="1">
      <c r="A430" s="352" t="str">
        <f>'PLANILHA ORÇAMENTARIA'!A118</f>
        <v>10.3</v>
      </c>
      <c r="B430" s="353"/>
      <c r="C430" s="357" t="str">
        <f>'PLANILHA ORÇAMENTARIA'!D118</f>
        <v>PREPARAÇÃO PARA EMASSAMENTO OU PINTURA (LÁTEX/ACRÍLICA) EM PAREDES E TETOS, INCLUSIVE UMA (1) DEMÃO DE SELADOR ACRÍLICO</v>
      </c>
      <c r="D430" s="357"/>
      <c r="E430" s="357"/>
      <c r="F430" s="357"/>
      <c r="G430" s="357"/>
      <c r="H430" s="358"/>
    </row>
    <row r="431" spans="1:8">
      <c r="A431" s="354"/>
      <c r="B431" s="355"/>
      <c r="C431" s="228" t="s">
        <v>229</v>
      </c>
      <c r="D431" s="229" t="str">
        <f>'PLANILHA ORÇAMENTARIA'!E118</f>
        <v>M2</v>
      </c>
      <c r="E431" s="228"/>
      <c r="F431" s="228"/>
      <c r="G431" s="228"/>
      <c r="H431" s="230"/>
    </row>
    <row r="432" spans="1:8">
      <c r="A432" s="354"/>
      <c r="B432" s="355"/>
      <c r="C432" s="228" t="s">
        <v>231</v>
      </c>
      <c r="D432" s="229">
        <f>'PLANILHA ORÇAMENTARIA'!F118</f>
        <v>695.89</v>
      </c>
      <c r="E432" s="228"/>
      <c r="F432" s="228"/>
      <c r="G432" s="228"/>
      <c r="H432" s="230"/>
    </row>
    <row r="433" spans="1:8">
      <c r="A433" s="354"/>
      <c r="B433" s="367"/>
      <c r="C433" s="359" t="s">
        <v>575</v>
      </c>
      <c r="D433" s="360"/>
      <c r="E433" s="360"/>
      <c r="F433" s="360"/>
      <c r="G433" s="360"/>
      <c r="H433" s="361"/>
    </row>
    <row r="434" spans="1:8">
      <c r="A434" s="354"/>
      <c r="B434" s="367"/>
      <c r="C434" s="359" t="s">
        <v>576</v>
      </c>
      <c r="D434" s="360"/>
      <c r="E434" s="360"/>
      <c r="F434" s="360"/>
      <c r="G434" s="360"/>
      <c r="H434" s="361"/>
    </row>
    <row r="435" spans="1:8">
      <c r="A435" s="354"/>
      <c r="B435" s="367"/>
      <c r="C435" s="359" t="s">
        <v>577</v>
      </c>
      <c r="D435" s="360"/>
      <c r="E435" s="360"/>
      <c r="F435" s="360"/>
      <c r="G435" s="360"/>
      <c r="H435" s="361"/>
    </row>
    <row r="436" spans="1:8">
      <c r="A436" s="354"/>
      <c r="B436" s="367"/>
      <c r="C436" s="359" t="s">
        <v>578</v>
      </c>
      <c r="D436" s="360"/>
      <c r="E436" s="360"/>
      <c r="F436" s="360"/>
      <c r="G436" s="360"/>
      <c r="H436" s="361"/>
    </row>
    <row r="437" spans="1:8">
      <c r="A437" s="362"/>
      <c r="B437" s="374"/>
      <c r="C437" s="236" t="s">
        <v>542</v>
      </c>
      <c r="D437" s="241">
        <f>(46.2+47.6+16.1+2.88+50.4+50.4+49+24.15+2.8+18.65+112.57+51.1+42+42.26+9.76+9.76+42.77+12.3+7.35+8.75+2.72+1.62+44.75)</f>
        <v>695.89</v>
      </c>
      <c r="E437" s="232"/>
      <c r="F437" s="232"/>
      <c r="G437" s="232"/>
      <c r="H437" s="234"/>
    </row>
    <row r="438" spans="1:8">
      <c r="A438" s="352" t="str">
        <f>'PLANILHA ORÇAMENTARIA'!A119</f>
        <v>10.4</v>
      </c>
      <c r="B438" s="353"/>
      <c r="C438" s="365" t="str">
        <f>'PLANILHA ORÇAMENTARIA'!D119</f>
        <v>EMASSAMENTO EM TETOS COM MASSA CORRIDA (PVA),DUAS(2)DEMÃOS, INCLUSIVE LIXAMENTO PARA PINTURA.</v>
      </c>
      <c r="D438" s="365"/>
      <c r="E438" s="365"/>
      <c r="F438" s="365"/>
      <c r="G438" s="365"/>
      <c r="H438" s="366"/>
    </row>
    <row r="439" spans="1:8">
      <c r="A439" s="354"/>
      <c r="B439" s="355"/>
      <c r="C439" s="228" t="s">
        <v>229</v>
      </c>
      <c r="D439" s="229" t="str">
        <f>'PLANILHA ORÇAMENTARIA'!E119</f>
        <v>M2</v>
      </c>
      <c r="E439" s="228"/>
      <c r="F439" s="228"/>
      <c r="G439" s="228"/>
      <c r="H439" s="230"/>
    </row>
    <row r="440" spans="1:8">
      <c r="A440" s="354"/>
      <c r="B440" s="355"/>
      <c r="C440" s="228" t="s">
        <v>231</v>
      </c>
      <c r="D440" s="229">
        <f>'PLANILHA ORÇAMENTARIA'!F119</f>
        <v>695.89</v>
      </c>
      <c r="E440" s="228"/>
      <c r="F440" s="228"/>
      <c r="G440" s="228"/>
      <c r="H440" s="230"/>
    </row>
    <row r="441" spans="1:8" ht="12" customHeight="1">
      <c r="A441" s="362"/>
      <c r="B441" s="363"/>
      <c r="C441" s="368" t="s">
        <v>579</v>
      </c>
      <c r="D441" s="369"/>
      <c r="E441" s="369"/>
      <c r="F441" s="369"/>
      <c r="G441" s="369"/>
      <c r="H441" s="370"/>
    </row>
    <row r="442" spans="1:8" ht="12" customHeight="1">
      <c r="A442" s="352" t="str">
        <f>'PLANILHA ORÇAMENTARIA'!A120</f>
        <v>10.5</v>
      </c>
      <c r="B442" s="353"/>
      <c r="C442" s="364" t="str">
        <f>'PLANILHA ORÇAMENTARIA'!D120</f>
        <v>APLICAÇÃO MANUAL DE PINTURA COM TINTA LÁTEX PVA EM TETO, DUAS DEMÃOS - SOBRE TETO.</v>
      </c>
      <c r="D442" s="365"/>
      <c r="E442" s="365"/>
      <c r="F442" s="365"/>
      <c r="G442" s="365"/>
      <c r="H442" s="366"/>
    </row>
    <row r="443" spans="1:8">
      <c r="A443" s="354"/>
      <c r="B443" s="355"/>
      <c r="C443" s="228" t="s">
        <v>229</v>
      </c>
      <c r="D443" s="229" t="str">
        <f>'PLANILHA ORÇAMENTARIA'!E120</f>
        <v>M2</v>
      </c>
      <c r="E443" s="228"/>
      <c r="F443" s="228"/>
      <c r="G443" s="228"/>
      <c r="H443" s="230"/>
    </row>
    <row r="444" spans="1:8">
      <c r="A444" s="354"/>
      <c r="B444" s="355"/>
      <c r="C444" s="228" t="s">
        <v>231</v>
      </c>
      <c r="D444" s="229">
        <f>'PLANILHA ORÇAMENTARIA'!F120</f>
        <v>695.89</v>
      </c>
      <c r="E444" s="228"/>
      <c r="F444" s="228"/>
      <c r="G444" s="228"/>
      <c r="H444" s="230"/>
    </row>
    <row r="445" spans="1:8" ht="12" customHeight="1">
      <c r="A445" s="354"/>
      <c r="B445" s="355"/>
      <c r="C445" s="364" t="s">
        <v>579</v>
      </c>
      <c r="D445" s="365"/>
      <c r="E445" s="365"/>
      <c r="F445" s="365"/>
      <c r="G445" s="365"/>
      <c r="H445" s="366"/>
    </row>
    <row r="446" spans="1:8" ht="12" customHeight="1">
      <c r="A446" s="352" t="str">
        <f>'PLANILHA ORÇAMENTARIA'!A121</f>
        <v>10.6</v>
      </c>
      <c r="B446" s="353"/>
      <c r="C446" s="357" t="str">
        <f>'PLANILHA ORÇAMENTARIA'!D121</f>
        <v>PREPARAÇÃO PARA EMASSAMENTO OU PINTURA (LÁTEX/ACRÍLICA) EM PAREDE, INCLUSIVE UMA (1) DEMÃO DE SELADOR ACRÍLICO</v>
      </c>
      <c r="D446" s="357"/>
      <c r="E446" s="357"/>
      <c r="F446" s="357"/>
      <c r="G446" s="357"/>
      <c r="H446" s="358"/>
    </row>
    <row r="447" spans="1:8">
      <c r="A447" s="354"/>
      <c r="B447" s="355"/>
      <c r="C447" s="228" t="s">
        <v>229</v>
      </c>
      <c r="D447" s="229" t="str">
        <f>'PLANILHA ORÇAMENTARIA'!E121</f>
        <v>M2</v>
      </c>
      <c r="E447" s="228"/>
      <c r="F447" s="228"/>
      <c r="G447" s="228"/>
      <c r="H447" s="230"/>
    </row>
    <row r="448" spans="1:8">
      <c r="A448" s="354"/>
      <c r="B448" s="355"/>
      <c r="C448" s="228" t="s">
        <v>231</v>
      </c>
      <c r="D448" s="231">
        <f>'PLANILHA ORÇAMENTARIA'!F121</f>
        <v>877.41</v>
      </c>
      <c r="E448" s="228"/>
      <c r="F448" s="228"/>
      <c r="G448" s="228"/>
      <c r="H448" s="230"/>
    </row>
    <row r="449" spans="1:8">
      <c r="A449" s="354"/>
      <c r="B449" s="355"/>
      <c r="C449" s="360" t="s">
        <v>580</v>
      </c>
      <c r="D449" s="360"/>
      <c r="E449" s="360"/>
      <c r="F449" s="360"/>
      <c r="G449" s="360"/>
      <c r="H449" s="361"/>
    </row>
    <row r="450" spans="1:8">
      <c r="A450" s="354"/>
      <c r="B450" s="355"/>
      <c r="C450" s="360" t="s">
        <v>581</v>
      </c>
      <c r="D450" s="360"/>
      <c r="E450" s="360"/>
      <c r="F450" s="360"/>
      <c r="G450" s="360"/>
      <c r="H450" s="361"/>
    </row>
    <row r="451" spans="1:8">
      <c r="A451" s="354"/>
      <c r="B451" s="355"/>
      <c r="C451" s="360" t="s">
        <v>582</v>
      </c>
      <c r="D451" s="360"/>
      <c r="E451" s="360"/>
      <c r="F451" s="360"/>
      <c r="G451" s="360"/>
      <c r="H451" s="361"/>
    </row>
    <row r="452" spans="1:8">
      <c r="A452" s="354"/>
      <c r="B452" s="355"/>
      <c r="C452" s="360" t="s">
        <v>583</v>
      </c>
      <c r="D452" s="360"/>
      <c r="E452" s="360"/>
      <c r="F452" s="360"/>
      <c r="G452" s="360"/>
      <c r="H452" s="361"/>
    </row>
    <row r="453" spans="1:8">
      <c r="A453" s="354"/>
      <c r="B453" s="355"/>
      <c r="C453" s="360" t="s">
        <v>584</v>
      </c>
      <c r="D453" s="360"/>
      <c r="E453" s="360"/>
      <c r="F453" s="360"/>
      <c r="G453" s="360"/>
      <c r="H453" s="361"/>
    </row>
    <row r="454" spans="1:8">
      <c r="A454" s="354"/>
      <c r="B454" s="355"/>
      <c r="C454" s="360" t="s">
        <v>585</v>
      </c>
      <c r="D454" s="360"/>
      <c r="E454" s="360"/>
      <c r="F454" s="360"/>
      <c r="G454" s="360"/>
      <c r="H454" s="361"/>
    </row>
    <row r="455" spans="1:8">
      <c r="A455" s="354"/>
      <c r="B455" s="355"/>
      <c r="C455" s="360" t="s">
        <v>586</v>
      </c>
      <c r="D455" s="360"/>
      <c r="E455" s="360"/>
      <c r="F455" s="360"/>
      <c r="G455" s="360"/>
      <c r="H455" s="361"/>
    </row>
    <row r="456" spans="1:8">
      <c r="A456" s="354"/>
      <c r="B456" s="355"/>
      <c r="C456" s="360" t="s">
        <v>587</v>
      </c>
      <c r="D456" s="360"/>
      <c r="E456" s="360"/>
      <c r="F456" s="360"/>
      <c r="G456" s="360"/>
      <c r="H456" s="361"/>
    </row>
    <row r="457" spans="1:8">
      <c r="A457" s="354"/>
      <c r="B457" s="355"/>
      <c r="C457" s="360" t="s">
        <v>588</v>
      </c>
      <c r="D457" s="360"/>
      <c r="E457" s="360"/>
      <c r="F457" s="360"/>
      <c r="G457" s="360"/>
      <c r="H457" s="361"/>
    </row>
    <row r="458" spans="1:8" ht="12" customHeight="1">
      <c r="A458" s="354"/>
      <c r="B458" s="355"/>
      <c r="C458" s="365" t="s">
        <v>589</v>
      </c>
      <c r="D458" s="365"/>
      <c r="E458" s="365"/>
      <c r="F458" s="365"/>
      <c r="G458" s="365"/>
      <c r="H458" s="366"/>
    </row>
    <row r="459" spans="1:8">
      <c r="A459" s="354"/>
      <c r="B459" s="355"/>
      <c r="C459" s="360" t="s">
        <v>590</v>
      </c>
      <c r="D459" s="360"/>
      <c r="E459" s="360"/>
      <c r="F459" s="360"/>
      <c r="G459" s="360"/>
      <c r="H459" s="361"/>
    </row>
    <row r="460" spans="1:8">
      <c r="A460" s="354"/>
      <c r="B460" s="355"/>
      <c r="C460" s="359" t="s">
        <v>591</v>
      </c>
      <c r="D460" s="360"/>
      <c r="E460" s="360"/>
      <c r="F460" s="360"/>
      <c r="G460" s="360"/>
      <c r="H460" s="361"/>
    </row>
    <row r="461" spans="1:8">
      <c r="A461" s="354"/>
      <c r="B461" s="355"/>
      <c r="C461" s="359" t="s">
        <v>592</v>
      </c>
      <c r="D461" s="360"/>
      <c r="E461" s="360"/>
      <c r="F461" s="360"/>
      <c r="G461" s="360"/>
      <c r="H461" s="361"/>
    </row>
    <row r="462" spans="1:8">
      <c r="A462" s="354"/>
      <c r="B462" s="355"/>
      <c r="C462" s="359" t="s">
        <v>593</v>
      </c>
      <c r="D462" s="360"/>
      <c r="E462" s="360"/>
      <c r="F462" s="360"/>
      <c r="G462" s="360"/>
      <c r="H462" s="361"/>
    </row>
    <row r="463" spans="1:8">
      <c r="A463" s="354"/>
      <c r="B463" s="355"/>
      <c r="C463" s="359" t="s">
        <v>594</v>
      </c>
      <c r="D463" s="360"/>
      <c r="E463" s="360"/>
      <c r="F463" s="360"/>
      <c r="G463" s="360"/>
      <c r="H463" s="361"/>
    </row>
    <row r="464" spans="1:8">
      <c r="A464" s="354"/>
      <c r="B464" s="355"/>
      <c r="C464" s="359" t="s">
        <v>595</v>
      </c>
      <c r="D464" s="360"/>
      <c r="E464" s="360"/>
      <c r="F464" s="360"/>
      <c r="G464" s="360"/>
      <c r="H464" s="361"/>
    </row>
    <row r="465" spans="1:8">
      <c r="A465" s="354"/>
      <c r="B465" s="355"/>
      <c r="C465" s="359" t="s">
        <v>596</v>
      </c>
      <c r="D465" s="360"/>
      <c r="E465" s="360"/>
      <c r="F465" s="360"/>
      <c r="G465" s="360"/>
      <c r="H465" s="361"/>
    </row>
    <row r="466" spans="1:8">
      <c r="A466" s="354"/>
      <c r="B466" s="355"/>
      <c r="C466" s="360" t="s">
        <v>597</v>
      </c>
      <c r="D466" s="360"/>
      <c r="E466" s="360"/>
      <c r="F466" s="360"/>
      <c r="G466" s="360"/>
      <c r="H466" s="361"/>
    </row>
    <row r="467" spans="1:8">
      <c r="A467" s="354"/>
      <c r="B467" s="355"/>
      <c r="C467" s="360" t="s">
        <v>598</v>
      </c>
      <c r="D467" s="360"/>
      <c r="E467" s="360"/>
      <c r="F467" s="360"/>
      <c r="G467" s="360"/>
      <c r="H467" s="361"/>
    </row>
    <row r="468" spans="1:8">
      <c r="A468" s="362"/>
      <c r="B468" s="363"/>
      <c r="C468" s="241" t="s">
        <v>466</v>
      </c>
      <c r="D468" s="241">
        <f>(18.24+18.24+38.25+6.48+18.24+18.24+18.24+17.94+17.94+18.18+154.86+368.96+32.4+7.2+13.35+56.85+11.5+42.3)</f>
        <v>877.41</v>
      </c>
      <c r="E468" s="241"/>
      <c r="F468" s="241"/>
      <c r="G468" s="241"/>
      <c r="H468" s="243"/>
    </row>
    <row r="469" spans="1:8" ht="12" customHeight="1">
      <c r="A469" s="354" t="str">
        <f>'PLANILHA ORÇAMENTARIA'!A122</f>
        <v>10.7</v>
      </c>
      <c r="B469" s="367"/>
      <c r="C469" s="364" t="str">
        <f>'PLANILHA ORÇAMENTARIA'!D122</f>
        <v>EMASSAMENTO EM PAREDES INTERNAS COM MASSA CORRIDA (PVA),DUAS(2)DEMÃOS, INCLUSIVE LIXAMENTO PARA PINTURA.</v>
      </c>
      <c r="D469" s="365"/>
      <c r="E469" s="365"/>
      <c r="F469" s="365"/>
      <c r="G469" s="365"/>
      <c r="H469" s="366"/>
    </row>
    <row r="470" spans="1:8">
      <c r="A470" s="354"/>
      <c r="B470" s="367"/>
      <c r="C470" s="235" t="s">
        <v>229</v>
      </c>
      <c r="D470" s="229" t="str">
        <f>'PLANILHA ORÇAMENTARIA'!E122</f>
        <v>M2</v>
      </c>
      <c r="E470" s="228"/>
      <c r="F470" s="228"/>
      <c r="G470" s="228"/>
      <c r="H470" s="230"/>
    </row>
    <row r="471" spans="1:8">
      <c r="A471" s="354"/>
      <c r="B471" s="355"/>
      <c r="C471" s="228" t="s">
        <v>231</v>
      </c>
      <c r="D471" s="231">
        <f>'PLANILHA ORÇAMENTARIA'!F122</f>
        <v>877.41</v>
      </c>
      <c r="E471" s="228"/>
      <c r="F471" s="228"/>
      <c r="G471" s="228"/>
      <c r="H471" s="230"/>
    </row>
    <row r="472" spans="1:8">
      <c r="A472" s="354"/>
      <c r="B472" s="355"/>
      <c r="C472" s="359" t="s">
        <v>599</v>
      </c>
      <c r="D472" s="360"/>
      <c r="E472" s="360"/>
      <c r="F472" s="360"/>
      <c r="G472" s="360"/>
      <c r="H472" s="361"/>
    </row>
    <row r="473" spans="1:8" ht="12" customHeight="1">
      <c r="A473" s="352" t="str">
        <f>'PLANILHA ORÇAMENTARIA'!A123</f>
        <v>10.8</v>
      </c>
      <c r="B473" s="353"/>
      <c r="C473" s="357" t="str">
        <f>'PLANILHA ORÇAMENTARIA'!D123</f>
        <v>APLICAÇÃO MANUAL DE PINTURA COM TINTA LÁTEX ACRÍLICA EM PAREDES, DUAS DEMÃOS - SOBRE PAREDES INTERNAS, EXTERNAS. (INCLUSIVE MUROS DE DIVISA)</v>
      </c>
      <c r="D473" s="357"/>
      <c r="E473" s="357"/>
      <c r="F473" s="357"/>
      <c r="G473" s="357"/>
      <c r="H473" s="358"/>
    </row>
    <row r="474" spans="1:8">
      <c r="A474" s="354"/>
      <c r="B474" s="355"/>
      <c r="C474" s="228" t="s">
        <v>229</v>
      </c>
      <c r="D474" s="229" t="str">
        <f>'PLANILHA ORÇAMENTARIA'!E123</f>
        <v>M2</v>
      </c>
      <c r="E474" s="228"/>
      <c r="F474" s="228"/>
      <c r="G474" s="228"/>
      <c r="H474" s="230"/>
    </row>
    <row r="475" spans="1:8">
      <c r="A475" s="354"/>
      <c r="B475" s="355"/>
      <c r="C475" s="228" t="s">
        <v>231</v>
      </c>
      <c r="D475" s="229">
        <f>'PLANILHA ORÇAMENTARIA'!F123</f>
        <v>1546.1</v>
      </c>
      <c r="E475" s="228"/>
      <c r="F475" s="228"/>
      <c r="G475" s="228"/>
      <c r="H475" s="230"/>
    </row>
    <row r="476" spans="1:8">
      <c r="A476" s="354"/>
      <c r="B476" s="355"/>
      <c r="C476" s="360" t="s">
        <v>581</v>
      </c>
      <c r="D476" s="360"/>
      <c r="E476" s="360"/>
      <c r="F476" s="360"/>
      <c r="G476" s="360"/>
      <c r="H476" s="361"/>
    </row>
    <row r="477" spans="1:8">
      <c r="A477" s="354"/>
      <c r="B477" s="355"/>
      <c r="C477" s="360" t="s">
        <v>582</v>
      </c>
      <c r="D477" s="360"/>
      <c r="E477" s="360"/>
      <c r="F477" s="360"/>
      <c r="G477" s="360"/>
      <c r="H477" s="361"/>
    </row>
    <row r="478" spans="1:8">
      <c r="A478" s="354"/>
      <c r="B478" s="355"/>
      <c r="C478" s="360" t="s">
        <v>583</v>
      </c>
      <c r="D478" s="360"/>
      <c r="E478" s="360"/>
      <c r="F478" s="360"/>
      <c r="G478" s="360"/>
      <c r="H478" s="361"/>
    </row>
    <row r="479" spans="1:8">
      <c r="A479" s="354"/>
      <c r="B479" s="355"/>
      <c r="C479" s="360" t="s">
        <v>584</v>
      </c>
      <c r="D479" s="360"/>
      <c r="E479" s="360"/>
      <c r="F479" s="360"/>
      <c r="G479" s="360"/>
      <c r="H479" s="361"/>
    </row>
    <row r="480" spans="1:8">
      <c r="A480" s="354"/>
      <c r="B480" s="355"/>
      <c r="C480" s="360" t="s">
        <v>585</v>
      </c>
      <c r="D480" s="360"/>
      <c r="E480" s="360"/>
      <c r="F480" s="360"/>
      <c r="G480" s="360"/>
      <c r="H480" s="361"/>
    </row>
    <row r="481" spans="1:8">
      <c r="A481" s="354"/>
      <c r="B481" s="355"/>
      <c r="C481" s="360" t="s">
        <v>586</v>
      </c>
      <c r="D481" s="360"/>
      <c r="E481" s="360"/>
      <c r="F481" s="360"/>
      <c r="G481" s="360"/>
      <c r="H481" s="361"/>
    </row>
    <row r="482" spans="1:8">
      <c r="A482" s="354"/>
      <c r="B482" s="355"/>
      <c r="C482" s="360" t="s">
        <v>587</v>
      </c>
      <c r="D482" s="360"/>
      <c r="E482" s="360"/>
      <c r="F482" s="360"/>
      <c r="G482" s="360"/>
      <c r="H482" s="361"/>
    </row>
    <row r="483" spans="1:8">
      <c r="A483" s="354"/>
      <c r="B483" s="355"/>
      <c r="C483" s="360" t="s">
        <v>588</v>
      </c>
      <c r="D483" s="360"/>
      <c r="E483" s="360"/>
      <c r="F483" s="360"/>
      <c r="G483" s="360"/>
      <c r="H483" s="361"/>
    </row>
    <row r="484" spans="1:8" ht="12" customHeight="1">
      <c r="A484" s="354"/>
      <c r="B484" s="355"/>
      <c r="C484" s="365" t="s">
        <v>589</v>
      </c>
      <c r="D484" s="365"/>
      <c r="E484" s="365"/>
      <c r="F484" s="365"/>
      <c r="G484" s="365"/>
      <c r="H484" s="366"/>
    </row>
    <row r="485" spans="1:8">
      <c r="A485" s="354"/>
      <c r="B485" s="355"/>
      <c r="C485" s="229" t="s">
        <v>600</v>
      </c>
      <c r="D485" s="229"/>
      <c r="E485" s="229"/>
      <c r="F485" s="229"/>
      <c r="G485" s="229"/>
      <c r="H485" s="244"/>
    </row>
    <row r="486" spans="1:8">
      <c r="A486" s="354"/>
      <c r="B486" s="355"/>
      <c r="C486" s="360" t="s">
        <v>590</v>
      </c>
      <c r="D486" s="360"/>
      <c r="E486" s="360"/>
      <c r="F486" s="360"/>
      <c r="G486" s="360"/>
      <c r="H486" s="361"/>
    </row>
    <row r="487" spans="1:8">
      <c r="A487" s="354"/>
      <c r="B487" s="355"/>
      <c r="C487" s="360" t="s">
        <v>592</v>
      </c>
      <c r="D487" s="360"/>
      <c r="E487" s="360"/>
      <c r="F487" s="360"/>
      <c r="G487" s="360"/>
      <c r="H487" s="361"/>
    </row>
    <row r="488" spans="1:8">
      <c r="A488" s="354"/>
      <c r="B488" s="355"/>
      <c r="C488" s="360" t="s">
        <v>601</v>
      </c>
      <c r="D488" s="360"/>
      <c r="E488" s="360"/>
      <c r="F488" s="360"/>
      <c r="G488" s="360"/>
      <c r="H488" s="361"/>
    </row>
    <row r="489" spans="1:8">
      <c r="A489" s="354"/>
      <c r="B489" s="355"/>
      <c r="C489" s="360" t="s">
        <v>602</v>
      </c>
      <c r="D489" s="360"/>
      <c r="E489" s="360"/>
      <c r="F489" s="360"/>
      <c r="G489" s="360"/>
      <c r="H489" s="361"/>
    </row>
    <row r="490" spans="1:8" ht="12" customHeight="1">
      <c r="A490" s="354"/>
      <c r="B490" s="355"/>
      <c r="C490" s="360" t="s">
        <v>603</v>
      </c>
      <c r="D490" s="360"/>
      <c r="E490" s="360"/>
      <c r="F490" s="360"/>
      <c r="G490" s="360"/>
      <c r="H490" s="361"/>
    </row>
    <row r="491" spans="1:8">
      <c r="A491" s="354"/>
      <c r="B491" s="355"/>
      <c r="C491" s="360" t="s">
        <v>604</v>
      </c>
      <c r="D491" s="360"/>
      <c r="E491" s="360"/>
      <c r="F491" s="360"/>
      <c r="G491" s="360"/>
      <c r="H491" s="361"/>
    </row>
    <row r="492" spans="1:8">
      <c r="A492" s="354"/>
      <c r="B492" s="355"/>
      <c r="C492" s="360" t="s">
        <v>605</v>
      </c>
      <c r="D492" s="360"/>
      <c r="E492" s="360"/>
      <c r="F492" s="360"/>
      <c r="G492" s="360"/>
      <c r="H492" s="361"/>
    </row>
    <row r="493" spans="1:8">
      <c r="A493" s="354"/>
      <c r="B493" s="355"/>
      <c r="C493" s="360" t="s">
        <v>606</v>
      </c>
      <c r="D493" s="360"/>
      <c r="E493" s="360"/>
      <c r="F493" s="360"/>
      <c r="G493" s="360"/>
      <c r="H493" s="361"/>
    </row>
    <row r="494" spans="1:8">
      <c r="A494" s="354"/>
      <c r="B494" s="355"/>
      <c r="C494" s="360" t="s">
        <v>607</v>
      </c>
      <c r="D494" s="360"/>
      <c r="E494" s="360"/>
      <c r="F494" s="360"/>
      <c r="G494" s="360"/>
      <c r="H494" s="361"/>
    </row>
    <row r="495" spans="1:8">
      <c r="A495" s="354"/>
      <c r="B495" s="355"/>
      <c r="C495" s="360" t="s">
        <v>543</v>
      </c>
      <c r="D495" s="360"/>
      <c r="E495" s="360"/>
      <c r="F495" s="360"/>
      <c r="G495" s="360"/>
      <c r="H495" s="361"/>
    </row>
    <row r="496" spans="1:8">
      <c r="A496" s="354"/>
      <c r="B496" s="355"/>
      <c r="C496" s="360" t="s">
        <v>544</v>
      </c>
      <c r="D496" s="360"/>
      <c r="E496" s="360"/>
      <c r="F496" s="360"/>
      <c r="G496" s="360"/>
      <c r="H496" s="361"/>
    </row>
    <row r="497" spans="1:8">
      <c r="A497" s="354"/>
      <c r="B497" s="355"/>
      <c r="C497" s="360" t="s">
        <v>545</v>
      </c>
      <c r="D497" s="360"/>
      <c r="E497" s="360"/>
      <c r="F497" s="360"/>
      <c r="G497" s="360"/>
      <c r="H497" s="361"/>
    </row>
    <row r="498" spans="1:8">
      <c r="A498" s="362"/>
      <c r="B498" s="363"/>
      <c r="C498" s="241" t="s">
        <v>542</v>
      </c>
      <c r="D498" s="233">
        <f>(18.24+38.25+6.48+18.24+18.24+18.24+17.94+17.94+18.18+18.24+7.2+154.86+12.96+5.34+22.74+16.92+4.6+206.03+119.25+165.4+640.81)</f>
        <v>1546.1</v>
      </c>
      <c r="E498" s="241"/>
      <c r="F498" s="241"/>
      <c r="G498" s="241"/>
      <c r="H498" s="243"/>
    </row>
    <row r="499" spans="1:8" ht="12" customHeight="1">
      <c r="A499" s="352" t="str">
        <f>'PLANILHA ORÇAMENTARIA'!A124</f>
        <v>10.9</v>
      </c>
      <c r="B499" s="353"/>
      <c r="C499" s="356" t="str">
        <f>'PLANILHA ORÇAMENTARIA'!D124</f>
        <v>PINTURA ESMALTE EM SUPERFÍCIE DE CONCRETO/ALVENARIA, DUAS (2) DEMÃOS, EXCLUSIVE SELADOR ACRÍLICO E MASSA ACRÍLICA/CORRIDA (PVA)</v>
      </c>
      <c r="D499" s="357"/>
      <c r="E499" s="357"/>
      <c r="F499" s="357"/>
      <c r="G499" s="357"/>
      <c r="H499" s="358"/>
    </row>
    <row r="500" spans="1:8">
      <c r="A500" s="354"/>
      <c r="B500" s="355"/>
      <c r="C500" s="228" t="s">
        <v>229</v>
      </c>
      <c r="D500" s="229" t="str">
        <f>'PLANILHA ORÇAMENTARIA'!E124</f>
        <v>M2</v>
      </c>
      <c r="E500" s="228"/>
      <c r="F500" s="228"/>
      <c r="G500" s="228"/>
      <c r="H500" s="230"/>
    </row>
    <row r="501" spans="1:8">
      <c r="A501" s="354"/>
      <c r="B501" s="355"/>
      <c r="C501" s="228" t="s">
        <v>231</v>
      </c>
      <c r="D501" s="229">
        <f>'PLANILHA ORÇAMENTARIA'!F124</f>
        <v>260.13</v>
      </c>
      <c r="E501" s="228"/>
      <c r="F501" s="228"/>
      <c r="G501" s="228"/>
      <c r="H501" s="230"/>
    </row>
    <row r="502" spans="1:8">
      <c r="A502" s="354"/>
      <c r="B502" s="355"/>
      <c r="C502" s="359" t="s">
        <v>608</v>
      </c>
      <c r="D502" s="360"/>
      <c r="E502" s="360"/>
      <c r="F502" s="360"/>
      <c r="G502" s="360"/>
      <c r="H502" s="361"/>
    </row>
    <row r="503" spans="1:8">
      <c r="A503" s="354"/>
      <c r="B503" s="355"/>
      <c r="C503" s="359" t="s">
        <v>609</v>
      </c>
      <c r="D503" s="360"/>
      <c r="E503" s="360"/>
      <c r="F503" s="360"/>
      <c r="G503" s="360"/>
      <c r="H503" s="361"/>
    </row>
    <row r="504" spans="1:8">
      <c r="A504" s="354"/>
      <c r="B504" s="355"/>
      <c r="C504" s="359" t="s">
        <v>610</v>
      </c>
      <c r="D504" s="360"/>
      <c r="E504" s="360"/>
      <c r="F504" s="360"/>
      <c r="G504" s="360"/>
      <c r="H504" s="361"/>
    </row>
    <row r="505" spans="1:8">
      <c r="A505" s="354"/>
      <c r="B505" s="355"/>
      <c r="C505" s="359" t="s">
        <v>611</v>
      </c>
      <c r="D505" s="360"/>
      <c r="E505" s="360"/>
      <c r="F505" s="360"/>
      <c r="G505" s="360"/>
      <c r="H505" s="361"/>
    </row>
    <row r="506" spans="1:8" ht="12" customHeight="1">
      <c r="A506" s="354"/>
      <c r="B506" s="355"/>
      <c r="C506" s="359" t="s">
        <v>612</v>
      </c>
      <c r="D506" s="360"/>
      <c r="E506" s="360"/>
      <c r="F506" s="360"/>
      <c r="G506" s="360"/>
      <c r="H506" s="361"/>
    </row>
    <row r="507" spans="1:8">
      <c r="A507" s="354"/>
      <c r="B507" s="355"/>
      <c r="C507" s="360" t="s">
        <v>613</v>
      </c>
      <c r="D507" s="360"/>
      <c r="E507" s="360"/>
      <c r="F507" s="360"/>
      <c r="G507" s="360"/>
      <c r="H507" s="361"/>
    </row>
    <row r="508" spans="1:8">
      <c r="A508" s="354"/>
      <c r="B508" s="355"/>
      <c r="C508" s="360" t="s">
        <v>614</v>
      </c>
      <c r="D508" s="360"/>
      <c r="E508" s="360"/>
      <c r="F508" s="360"/>
      <c r="G508" s="360"/>
      <c r="H508" s="361"/>
    </row>
    <row r="509" spans="1:8">
      <c r="A509" s="362"/>
      <c r="B509" s="363"/>
      <c r="C509" s="236" t="s">
        <v>542</v>
      </c>
      <c r="D509" s="241">
        <f>(19.44+8.01+34.11+27.54+8.1+162.93)</f>
        <v>260.13</v>
      </c>
      <c r="E509" s="232"/>
      <c r="F509" s="232"/>
      <c r="G509" s="232"/>
      <c r="H509" s="234"/>
    </row>
    <row r="510" spans="1:8">
      <c r="A510" s="352" t="str">
        <f>'PLANILHA ORÇAMENTARIA'!A125</f>
        <v>10.10</v>
      </c>
      <c r="B510" s="353"/>
      <c r="C510" s="356" t="str">
        <f>'PLANILHA ORÇAMENTARIA'!D125</f>
        <v>EMASSAMENTO EM ESQUADRIA DE MADEIRA COM MASSA A ÓLEO, DUAS (2) DEMÃOS, INCLUSIVE LIXAMENTO PARA PINTURA A ÓLEO OU ESMALTE</v>
      </c>
      <c r="D510" s="357"/>
      <c r="E510" s="357"/>
      <c r="F510" s="357"/>
      <c r="G510" s="357"/>
      <c r="H510" s="358"/>
    </row>
    <row r="511" spans="1:8">
      <c r="A511" s="354"/>
      <c r="B511" s="355"/>
      <c r="C511" s="228" t="s">
        <v>229</v>
      </c>
      <c r="D511" s="229" t="str">
        <f>'PLANILHA ORÇAMENTARIA'!E125</f>
        <v>M2</v>
      </c>
      <c r="E511" s="228"/>
      <c r="F511" s="228"/>
      <c r="G511" s="228"/>
      <c r="H511" s="230"/>
    </row>
    <row r="512" spans="1:8">
      <c r="A512" s="354"/>
      <c r="B512" s="355"/>
      <c r="C512" s="228" t="s">
        <v>231</v>
      </c>
      <c r="D512" s="229">
        <f>'PLANILHA ORÇAMENTARIA'!F125</f>
        <v>69.72</v>
      </c>
      <c r="E512" s="228"/>
      <c r="F512" s="228"/>
      <c r="G512" s="228"/>
      <c r="H512" s="230"/>
    </row>
    <row r="513" spans="1:8">
      <c r="A513" s="354"/>
      <c r="B513" s="355"/>
      <c r="C513" s="359" t="s">
        <v>667</v>
      </c>
      <c r="D513" s="360"/>
      <c r="E513" s="360"/>
      <c r="F513" s="360"/>
      <c r="G513" s="360"/>
      <c r="H513" s="361"/>
    </row>
    <row r="514" spans="1:8">
      <c r="A514" s="354"/>
      <c r="B514" s="355"/>
      <c r="C514" s="359" t="s">
        <v>668</v>
      </c>
      <c r="D514" s="360"/>
      <c r="E514" s="360"/>
      <c r="F514" s="360"/>
      <c r="G514" s="360"/>
      <c r="H514" s="361"/>
    </row>
    <row r="515" spans="1:8">
      <c r="A515" s="354"/>
      <c r="B515" s="355"/>
      <c r="C515" s="359" t="s">
        <v>669</v>
      </c>
      <c r="D515" s="360"/>
      <c r="E515" s="360"/>
      <c r="F515" s="360"/>
      <c r="G515" s="360"/>
      <c r="H515" s="361"/>
    </row>
    <row r="516" spans="1:8">
      <c r="A516" s="354"/>
      <c r="B516" s="355"/>
      <c r="C516" s="235" t="s">
        <v>542</v>
      </c>
      <c r="D516" s="229">
        <f>(50.4+11.76+7.56)</f>
        <v>69.72</v>
      </c>
      <c r="E516" s="228"/>
      <c r="F516" s="228"/>
      <c r="G516" s="228"/>
      <c r="H516" s="230"/>
    </row>
    <row r="517" spans="1:8">
      <c r="A517" s="352" t="str">
        <f>'PLANILHA ORÇAMENTARIA'!A126</f>
        <v>10.11</v>
      </c>
      <c r="B517" s="353"/>
      <c r="C517" s="356" t="str">
        <f>'PLANILHA ORÇAMENTARIA'!D126</f>
        <v>PINTURA ESMALTE ACETINADO PARA MADEIRA, DUAS DEMÃOS, SOBRE FUNDO NIVELADOR BRANCO EM ESQUADRIAS DE MADEIRA</v>
      </c>
      <c r="D517" s="357"/>
      <c r="E517" s="357"/>
      <c r="F517" s="357"/>
      <c r="G517" s="357"/>
      <c r="H517" s="358"/>
    </row>
    <row r="518" spans="1:8">
      <c r="A518" s="354"/>
      <c r="B518" s="355"/>
      <c r="C518" s="228" t="s">
        <v>229</v>
      </c>
      <c r="D518" s="229" t="str">
        <f>'PLANILHA ORÇAMENTARIA'!E126</f>
        <v>M2</v>
      </c>
      <c r="E518" s="228"/>
      <c r="F518" s="228"/>
      <c r="G518" s="228"/>
      <c r="H518" s="230"/>
    </row>
    <row r="519" spans="1:8">
      <c r="A519" s="354"/>
      <c r="B519" s="355"/>
      <c r="C519" s="228" t="s">
        <v>231</v>
      </c>
      <c r="D519" s="229">
        <f>'PLANILHA ORÇAMENTARIA'!F126</f>
        <v>69.72</v>
      </c>
      <c r="E519" s="228"/>
      <c r="F519" s="228"/>
      <c r="G519" s="228"/>
      <c r="H519" s="230"/>
    </row>
    <row r="520" spans="1:8">
      <c r="A520" s="354"/>
      <c r="B520" s="355"/>
      <c r="C520" s="359" t="s">
        <v>667</v>
      </c>
      <c r="D520" s="360"/>
      <c r="E520" s="360"/>
      <c r="F520" s="360"/>
      <c r="G520" s="360"/>
      <c r="H520" s="361"/>
    </row>
    <row r="521" spans="1:8">
      <c r="A521" s="354"/>
      <c r="B521" s="355"/>
      <c r="C521" s="359" t="s">
        <v>668</v>
      </c>
      <c r="D521" s="360"/>
      <c r="E521" s="360"/>
      <c r="F521" s="360"/>
      <c r="G521" s="360"/>
      <c r="H521" s="361"/>
    </row>
    <row r="522" spans="1:8">
      <c r="A522" s="354"/>
      <c r="B522" s="355"/>
      <c r="C522" s="359" t="s">
        <v>669</v>
      </c>
      <c r="D522" s="360"/>
      <c r="E522" s="360"/>
      <c r="F522" s="360"/>
      <c r="G522" s="360"/>
      <c r="H522" s="361"/>
    </row>
    <row r="523" spans="1:8">
      <c r="A523" s="354"/>
      <c r="B523" s="355"/>
      <c r="C523" s="235" t="s">
        <v>542</v>
      </c>
      <c r="D523" s="229">
        <f>(50.4+11.76+7.56)</f>
        <v>69.72</v>
      </c>
      <c r="E523" s="228"/>
      <c r="F523" s="228"/>
      <c r="G523" s="228"/>
      <c r="H523" s="230"/>
    </row>
    <row r="524" spans="1:8">
      <c r="A524" s="375">
        <f>'PLANILHA ORÇAMENTARIA'!A128</f>
        <v>11</v>
      </c>
      <c r="B524" s="375"/>
      <c r="C524" s="376" t="str">
        <f>'PLANILHA ORÇAMENTARIA'!D128</f>
        <v xml:space="preserve">INSTALAÇÃO HIDRÁULICA </v>
      </c>
      <c r="D524" s="376"/>
      <c r="E524" s="376"/>
      <c r="F524" s="376"/>
      <c r="G524" s="376"/>
      <c r="H524" s="376"/>
    </row>
    <row r="525" spans="1:8">
      <c r="A525" s="377"/>
      <c r="B525" s="377"/>
      <c r="C525" s="378"/>
      <c r="D525" s="378"/>
      <c r="E525" s="378"/>
      <c r="F525" s="378"/>
      <c r="G525" s="378"/>
      <c r="H525" s="378"/>
    </row>
    <row r="526" spans="1:8">
      <c r="A526" s="391" t="str">
        <f>'PLANILHA ORÇAMENTARIA'!A129</f>
        <v>11.1</v>
      </c>
      <c r="B526" s="393"/>
      <c r="C526" s="400" t="str">
        <f>'PLANILHA ORÇAMENTARIA'!D129</f>
        <v>RETIRADA DE TUBULAÇÕES EMBUTIDAS DE REDE DE ÁGUA,
ELÉTRICA, GASES ETC., INCLUSIVE CORTES E DESVIOS</v>
      </c>
      <c r="D526" s="400"/>
      <c r="E526" s="400"/>
      <c r="F526" s="400"/>
      <c r="G526" s="400"/>
      <c r="H526" s="401"/>
    </row>
    <row r="527" spans="1:8">
      <c r="A527" s="394"/>
      <c r="B527" s="396"/>
      <c r="C527" s="100" t="s">
        <v>229</v>
      </c>
      <c r="D527" s="192" t="str">
        <f>'PLANILHA ORÇAMENTARIA'!E129</f>
        <v>M</v>
      </c>
      <c r="E527" s="100"/>
      <c r="F527" s="100"/>
      <c r="G527" s="100"/>
      <c r="H527" s="101"/>
    </row>
    <row r="528" spans="1:8">
      <c r="A528" s="394"/>
      <c r="B528" s="396"/>
      <c r="C528" s="100" t="s">
        <v>231</v>
      </c>
      <c r="D528" s="192">
        <f>'PLANILHA ORÇAMENTARIA'!F129</f>
        <v>60</v>
      </c>
      <c r="E528" s="100"/>
      <c r="F528" s="100"/>
      <c r="G528" s="100"/>
      <c r="H528" s="101"/>
    </row>
    <row r="529" spans="1:8">
      <c r="A529" s="397"/>
      <c r="B529" s="399"/>
      <c r="C529" s="402" t="s">
        <v>441</v>
      </c>
      <c r="D529" s="403"/>
      <c r="E529" s="403"/>
      <c r="F529" s="403"/>
      <c r="G529" s="403"/>
      <c r="H529" s="404"/>
    </row>
    <row r="530" spans="1:8" ht="12" customHeight="1">
      <c r="A530" s="391" t="str">
        <f>'PLANILHA ORÇAMENTARIA'!A130</f>
        <v>11.2</v>
      </c>
      <c r="B530" s="393"/>
      <c r="C530" s="400" t="str">
        <f>'PLANILHA ORÇAMENTARIA'!D130</f>
        <v>PONTO DE ÁGUA FRIA EMBUTIDO, INCLUINDO TUBO DE PVC
RÍGIDO SOLDÁVEL E CONEXÕES</v>
      </c>
      <c r="D530" s="400"/>
      <c r="E530" s="400"/>
      <c r="F530" s="400"/>
      <c r="G530" s="400"/>
      <c r="H530" s="401"/>
    </row>
    <row r="531" spans="1:8">
      <c r="A531" s="394"/>
      <c r="B531" s="396"/>
      <c r="C531" s="100" t="s">
        <v>229</v>
      </c>
      <c r="D531" s="102" t="str">
        <f>'PLANILHA ORÇAMENTARIA'!E130</f>
        <v>U</v>
      </c>
      <c r="E531" s="100"/>
      <c r="F531" s="100"/>
      <c r="G531" s="100"/>
      <c r="H531" s="101"/>
    </row>
    <row r="532" spans="1:8">
      <c r="A532" s="394"/>
      <c r="B532" s="396"/>
      <c r="C532" s="100" t="s">
        <v>231</v>
      </c>
      <c r="D532" s="102">
        <f>'PLANILHA ORÇAMENTARIA'!F130</f>
        <v>14</v>
      </c>
      <c r="E532" s="100"/>
      <c r="F532" s="100"/>
      <c r="G532" s="100"/>
      <c r="H532" s="101"/>
    </row>
    <row r="533" spans="1:8">
      <c r="A533" s="397"/>
      <c r="B533" s="399"/>
      <c r="C533" s="402" t="s">
        <v>442</v>
      </c>
      <c r="D533" s="403"/>
      <c r="E533" s="403"/>
      <c r="F533" s="403"/>
      <c r="G533" s="403"/>
      <c r="H533" s="404"/>
    </row>
    <row r="534" spans="1:8" ht="12" customHeight="1">
      <c r="A534" s="391" t="str">
        <f>'PLANILHA ORÇAMENTARIA'!A131</f>
        <v>11.3</v>
      </c>
      <c r="B534" s="393"/>
      <c r="C534" s="400" t="str">
        <f>'PLANILHA ORÇAMENTARIA'!D131</f>
        <v>FORNECIMENTO E ASSENTAMENTO DE TUBO PVC RÍGIDO
SOLDÁVEL, ÁGUA FRIA, DN 25 MM (3/4") , INCLUSIVE CONEXÕES</v>
      </c>
      <c r="D534" s="400"/>
      <c r="E534" s="400"/>
      <c r="F534" s="400"/>
      <c r="G534" s="400"/>
      <c r="H534" s="401"/>
    </row>
    <row r="535" spans="1:8">
      <c r="A535" s="394"/>
      <c r="B535" s="396"/>
      <c r="C535" s="100" t="s">
        <v>229</v>
      </c>
      <c r="D535" s="102" t="str">
        <f>'PLANILHA ORÇAMENTARIA'!E131</f>
        <v>M</v>
      </c>
      <c r="E535" s="100"/>
      <c r="F535" s="100"/>
      <c r="G535" s="100"/>
      <c r="H535" s="101"/>
    </row>
    <row r="536" spans="1:8">
      <c r="A536" s="394"/>
      <c r="B536" s="396"/>
      <c r="C536" s="100" t="s">
        <v>231</v>
      </c>
      <c r="D536" s="102">
        <f>'PLANILHA ORÇAMENTARIA'!F131</f>
        <v>45</v>
      </c>
      <c r="E536" s="100"/>
      <c r="F536" s="100"/>
      <c r="G536" s="100"/>
      <c r="H536" s="101"/>
    </row>
    <row r="537" spans="1:8">
      <c r="A537" s="397"/>
      <c r="B537" s="399"/>
      <c r="C537" s="402" t="s">
        <v>444</v>
      </c>
      <c r="D537" s="403"/>
      <c r="E537" s="403"/>
      <c r="F537" s="403"/>
      <c r="G537" s="403"/>
      <c r="H537" s="404"/>
    </row>
    <row r="538" spans="1:8" ht="12" customHeight="1">
      <c r="A538" s="391" t="str">
        <f>'PLANILHA ORÇAMENTARIA'!A132</f>
        <v>11.4</v>
      </c>
      <c r="B538" s="393"/>
      <c r="C538" s="400" t="str">
        <f>'PLANILHA ORÇAMENTARIA'!D132</f>
        <v>FORNECIMENTO E ASSENTAMENTO DE TUBO PVC RÍGIDO
SOLDÁVEL, ÁGUA FRIA, DN 50 MM (1.1/2"), INCLUSIVE CONEXÕES</v>
      </c>
      <c r="D538" s="400"/>
      <c r="E538" s="400"/>
      <c r="F538" s="400"/>
      <c r="G538" s="400"/>
      <c r="H538" s="401"/>
    </row>
    <row r="539" spans="1:8">
      <c r="A539" s="394"/>
      <c r="B539" s="396"/>
      <c r="C539" s="100" t="s">
        <v>229</v>
      </c>
      <c r="D539" s="102" t="str">
        <f>'PLANILHA ORÇAMENTARIA'!E132</f>
        <v>M</v>
      </c>
      <c r="E539" s="100"/>
      <c r="F539" s="100"/>
      <c r="G539" s="100"/>
      <c r="H539" s="101"/>
    </row>
    <row r="540" spans="1:8">
      <c r="A540" s="394"/>
      <c r="B540" s="396"/>
      <c r="C540" s="100" t="s">
        <v>231</v>
      </c>
      <c r="D540" s="102">
        <f>'PLANILHA ORÇAMENTARIA'!F132</f>
        <v>24</v>
      </c>
      <c r="E540" s="100"/>
      <c r="F540" s="100"/>
      <c r="G540" s="100"/>
      <c r="H540" s="101"/>
    </row>
    <row r="541" spans="1:8">
      <c r="A541" s="397"/>
      <c r="B541" s="399"/>
      <c r="C541" s="402" t="s">
        <v>444</v>
      </c>
      <c r="D541" s="403"/>
      <c r="E541" s="403"/>
      <c r="F541" s="403"/>
      <c r="G541" s="403"/>
      <c r="H541" s="404"/>
    </row>
    <row r="542" spans="1:8" ht="12" customHeight="1">
      <c r="A542" s="391" t="str">
        <f>'PLANILHA ORÇAMENTARIA'!A133</f>
        <v>11.5</v>
      </c>
      <c r="B542" s="393"/>
      <c r="C542" s="405" t="str">
        <f>'PLANILHA ORÇAMENTARIA'!D133</f>
        <v>BEBEDOURO EMPRESARIAL BDF300 IBBL/EQUIVALENTE (ACESSIVEL)</v>
      </c>
      <c r="D542" s="405"/>
      <c r="E542" s="405"/>
      <c r="F542" s="405"/>
      <c r="G542" s="405"/>
      <c r="H542" s="406"/>
    </row>
    <row r="543" spans="1:8">
      <c r="A543" s="394"/>
      <c r="B543" s="396"/>
      <c r="C543" s="100" t="s">
        <v>229</v>
      </c>
      <c r="D543" s="102" t="str">
        <f>'PLANILHA ORÇAMENTARIA'!E133</f>
        <v>UN.</v>
      </c>
      <c r="E543" s="100"/>
      <c r="F543" s="100"/>
      <c r="G543" s="100"/>
      <c r="H543" s="101"/>
    </row>
    <row r="544" spans="1:8">
      <c r="A544" s="394"/>
      <c r="B544" s="396"/>
      <c r="C544" s="100" t="s">
        <v>231</v>
      </c>
      <c r="D544" s="102">
        <f>'PLANILHA ORÇAMENTARIA'!F133</f>
        <v>1</v>
      </c>
      <c r="E544" s="100"/>
      <c r="F544" s="100"/>
      <c r="G544" s="100"/>
      <c r="H544" s="101"/>
    </row>
    <row r="545" spans="1:8">
      <c r="A545" s="397"/>
      <c r="B545" s="399"/>
      <c r="C545" s="402"/>
      <c r="D545" s="403"/>
      <c r="E545" s="403"/>
      <c r="F545" s="403"/>
      <c r="G545" s="403"/>
      <c r="H545" s="404"/>
    </row>
    <row r="546" spans="1:8" ht="12" customHeight="1">
      <c r="A546" s="391" t="str">
        <f>'PLANILHA ORÇAMENTARIA'!A134</f>
        <v>11.6</v>
      </c>
      <c r="B546" s="393"/>
      <c r="C546" s="405" t="str">
        <f>'PLANILHA ORÇAMENTARIA'!D134</f>
        <v>BEBEDOURO INDUSTRIAL SUSPENSO, INOX, 200L</v>
      </c>
      <c r="D546" s="405"/>
      <c r="E546" s="405"/>
      <c r="F546" s="405"/>
      <c r="G546" s="405"/>
      <c r="H546" s="406"/>
    </row>
    <row r="547" spans="1:8">
      <c r="A547" s="394"/>
      <c r="B547" s="396"/>
      <c r="C547" s="100" t="s">
        <v>229</v>
      </c>
      <c r="D547" s="102" t="str">
        <f>'PLANILHA ORÇAMENTARIA'!E134</f>
        <v>UN.</v>
      </c>
      <c r="E547" s="100"/>
      <c r="F547" s="100"/>
      <c r="G547" s="100"/>
      <c r="H547" s="101"/>
    </row>
    <row r="548" spans="1:8">
      <c r="A548" s="394"/>
      <c r="B548" s="396"/>
      <c r="C548" s="100" t="s">
        <v>231</v>
      </c>
      <c r="D548" s="102">
        <f>'PLANILHA ORÇAMENTARIA'!F134</f>
        <v>1</v>
      </c>
      <c r="E548" s="100"/>
      <c r="F548" s="100"/>
      <c r="G548" s="100"/>
      <c r="H548" s="101"/>
    </row>
    <row r="549" spans="1:8">
      <c r="A549" s="397"/>
      <c r="B549" s="399"/>
      <c r="C549" s="402"/>
      <c r="D549" s="403"/>
      <c r="E549" s="403"/>
      <c r="F549" s="403"/>
      <c r="G549" s="403"/>
      <c r="H549" s="404"/>
    </row>
    <row r="550" spans="1:8" ht="12" customHeight="1">
      <c r="A550" s="391" t="str">
        <f>'PLANILHA ORÇAMENTARIA'!A135</f>
        <v>11.7</v>
      </c>
      <c r="B550" s="393"/>
      <c r="C550" s="405" t="str">
        <f>'PLANILHA ORÇAMENTARIA'!D135</f>
        <v>CAIXA DÁGUA DE POLIETILENO COM TAMPA 1000 L</v>
      </c>
      <c r="D550" s="405"/>
      <c r="E550" s="405"/>
      <c r="F550" s="405"/>
      <c r="G550" s="405"/>
      <c r="H550" s="406"/>
    </row>
    <row r="551" spans="1:8">
      <c r="A551" s="394"/>
      <c r="B551" s="396"/>
      <c r="C551" s="100" t="s">
        <v>229</v>
      </c>
      <c r="D551" s="192" t="str">
        <f>'PLANILHA ORÇAMENTARIA'!E135</f>
        <v>UN.</v>
      </c>
      <c r="E551" s="100"/>
      <c r="F551" s="100"/>
      <c r="G551" s="100"/>
      <c r="H551" s="101"/>
    </row>
    <row r="552" spans="1:8">
      <c r="A552" s="394"/>
      <c r="B552" s="396"/>
      <c r="C552" s="100" t="s">
        <v>231</v>
      </c>
      <c r="D552" s="192">
        <f>'PLANILHA ORÇAMENTARIA'!F135</f>
        <v>3</v>
      </c>
      <c r="E552" s="100"/>
      <c r="F552" s="100"/>
      <c r="G552" s="100"/>
      <c r="H552" s="101"/>
    </row>
    <row r="553" spans="1:8">
      <c r="A553" s="397"/>
      <c r="B553" s="399"/>
      <c r="C553" s="402" t="s">
        <v>443</v>
      </c>
      <c r="D553" s="403"/>
      <c r="E553" s="403"/>
      <c r="F553" s="403"/>
      <c r="G553" s="403"/>
      <c r="H553" s="404"/>
    </row>
    <row r="554" spans="1:8">
      <c r="A554" s="375">
        <f>'PLANILHA ORÇAMENTARIA'!A137</f>
        <v>12</v>
      </c>
      <c r="B554" s="375"/>
      <c r="C554" s="376" t="str">
        <f>'PLANILHA ORÇAMENTARIA'!D137</f>
        <v>DRENAGEM DE ÁGUAS PLUVIAIS</v>
      </c>
      <c r="D554" s="376"/>
      <c r="E554" s="376"/>
      <c r="F554" s="376"/>
      <c r="G554" s="376"/>
      <c r="H554" s="376"/>
    </row>
    <row r="555" spans="1:8">
      <c r="A555" s="377"/>
      <c r="B555" s="377"/>
      <c r="C555" s="378"/>
      <c r="D555" s="378"/>
      <c r="E555" s="378"/>
      <c r="F555" s="378"/>
      <c r="G555" s="378"/>
      <c r="H555" s="378"/>
    </row>
    <row r="556" spans="1:8" ht="12" customHeight="1">
      <c r="A556" s="391" t="str">
        <f>'PLANILHA ORÇAMENTARIA'!A138</f>
        <v>12.1</v>
      </c>
      <c r="B556" s="393"/>
      <c r="C556" s="405" t="str">
        <f>'PLANILHA ORÇAMENTARIA'!D138</f>
        <v>FORNECIMENTO E ASSENTAMENTO DE TUBO PVC RÍGIDO, DRENAGEM/PLUVIAL, PBV - SÉRIE NORMAL, DN 75 MM DN 3", INCLUSIVE CONEXÕES.</v>
      </c>
      <c r="D556" s="405"/>
      <c r="E556" s="405"/>
      <c r="F556" s="405"/>
      <c r="G556" s="405"/>
      <c r="H556" s="406"/>
    </row>
    <row r="557" spans="1:8">
      <c r="A557" s="394"/>
      <c r="B557" s="396"/>
      <c r="C557" s="100" t="s">
        <v>229</v>
      </c>
      <c r="D557" s="102" t="str">
        <f>'PLANILHA ORÇAMENTARIA'!E138</f>
        <v>M</v>
      </c>
      <c r="E557" s="100"/>
      <c r="F557" s="100"/>
      <c r="G557" s="100"/>
      <c r="H557" s="101"/>
    </row>
    <row r="558" spans="1:8">
      <c r="A558" s="394"/>
      <c r="B558" s="396"/>
      <c r="C558" s="100" t="s">
        <v>231</v>
      </c>
      <c r="D558" s="102">
        <f>'PLANILHA ORÇAMENTARIA'!F138</f>
        <v>22.8</v>
      </c>
      <c r="E558" s="100"/>
      <c r="F558" s="100"/>
      <c r="G558" s="100"/>
      <c r="H558" s="101"/>
    </row>
    <row r="559" spans="1:8">
      <c r="A559" s="397"/>
      <c r="B559" s="399"/>
      <c r="C559" s="402" t="b">
        <f>4*(3.5+1+1.2) = 22.8</f>
        <v>1</v>
      </c>
      <c r="D559" s="403"/>
      <c r="E559" s="403"/>
      <c r="F559" s="403"/>
      <c r="G559" s="403"/>
      <c r="H559" s="404"/>
    </row>
    <row r="560" spans="1:8" ht="12" customHeight="1">
      <c r="A560" s="391" t="str">
        <f>'PLANILHA ORÇAMENTARIA'!A139</f>
        <v>12.2</v>
      </c>
      <c r="B560" s="393"/>
      <c r="C560" s="405" t="str">
        <f>'PLANILHA ORÇAMENTARIA'!D139</f>
        <v>FORNECIMENTO E ASSENTAMENTO DE TUBO PVC RÍGIDO, DRENAGEM/PLUVIAL, PBV - SÉRIE NORMAL, DN 100 MM (4"), INCLUSIVE CONEXÕES.</v>
      </c>
      <c r="D560" s="405"/>
      <c r="E560" s="405"/>
      <c r="F560" s="405"/>
      <c r="G560" s="405"/>
      <c r="H560" s="406"/>
    </row>
    <row r="561" spans="1:8">
      <c r="A561" s="394"/>
      <c r="B561" s="396"/>
      <c r="C561" s="100" t="s">
        <v>229</v>
      </c>
      <c r="D561" s="102" t="str">
        <f>'PLANILHA ORÇAMENTARIA'!E139</f>
        <v>M</v>
      </c>
      <c r="E561" s="100"/>
      <c r="F561" s="100"/>
      <c r="G561" s="100"/>
      <c r="H561" s="101"/>
    </row>
    <row r="562" spans="1:8">
      <c r="A562" s="394"/>
      <c r="B562" s="396"/>
      <c r="C562" s="100" t="s">
        <v>231</v>
      </c>
      <c r="D562" s="102">
        <f>'PLANILHA ORÇAMENTARIA'!F139</f>
        <v>40.799999999999997</v>
      </c>
      <c r="E562" s="100"/>
      <c r="F562" s="100"/>
      <c r="G562" s="100"/>
      <c r="H562" s="101"/>
    </row>
    <row r="563" spans="1:8">
      <c r="A563" s="397"/>
      <c r="B563" s="399"/>
      <c r="C563" s="402" t="s">
        <v>446</v>
      </c>
      <c r="D563" s="403"/>
      <c r="E563" s="403"/>
      <c r="F563" s="403"/>
      <c r="G563" s="403"/>
      <c r="H563" s="404"/>
    </row>
    <row r="564" spans="1:8" ht="12" customHeight="1">
      <c r="A564" s="391" t="str">
        <f>'PLANILHA ORÇAMENTARIA'!A140</f>
        <v>12.3</v>
      </c>
      <c r="B564" s="393"/>
      <c r="C564" s="405" t="str">
        <f>'PLANILHA ORÇAMENTARIA'!D140</f>
        <v>FORNECIMENTO E ASSENTAMENTO DE TUBO PVC RÍGIDO, DRENAGEM/PLUVIAL, PBV - SÉRIE NORMAL, DN 150 MM (6"), INCLUSIVE CONEXÕES</v>
      </c>
      <c r="D564" s="405"/>
      <c r="E564" s="405"/>
      <c r="F564" s="405"/>
      <c r="G564" s="405"/>
      <c r="H564" s="406"/>
    </row>
    <row r="565" spans="1:8">
      <c r="A565" s="394"/>
      <c r="B565" s="396"/>
      <c r="C565" s="100" t="s">
        <v>229</v>
      </c>
      <c r="D565" s="102" t="str">
        <f>'PLANILHA ORÇAMENTARIA'!E140</f>
        <v>M</v>
      </c>
      <c r="E565" s="100"/>
      <c r="F565" s="100"/>
      <c r="G565" s="100"/>
      <c r="H565" s="101"/>
    </row>
    <row r="566" spans="1:8">
      <c r="A566" s="394"/>
      <c r="B566" s="396"/>
      <c r="C566" s="100" t="s">
        <v>231</v>
      </c>
      <c r="D566" s="102">
        <f>'PLANILHA ORÇAMENTARIA'!F140</f>
        <v>60.55</v>
      </c>
      <c r="E566" s="100"/>
      <c r="F566" s="100"/>
      <c r="G566" s="100"/>
      <c r="H566" s="101"/>
    </row>
    <row r="567" spans="1:8">
      <c r="A567" s="397"/>
      <c r="B567" s="399"/>
      <c r="C567" s="402" t="s">
        <v>445</v>
      </c>
      <c r="D567" s="403"/>
      <c r="E567" s="403"/>
      <c r="F567" s="403"/>
      <c r="G567" s="403"/>
      <c r="H567" s="404"/>
    </row>
    <row r="568" spans="1:8">
      <c r="A568" s="391" t="str">
        <f>'PLANILHA ORÇAMENTARIA'!A141</f>
        <v>12.4</v>
      </c>
      <c r="B568" s="393"/>
      <c r="C568" s="400" t="str">
        <f>'PLANILHA ORÇAMENTARIA'!D141</f>
        <v>CAIXA ENTERRADA HIDRÁULICA RETANGULAR, EM ALVENARIA COM BLOCOS DE CONC RETO, DIMENSÕES INTERNAS: 0,8X0,8X0,6 M PARA REDE DE DRENAGEM. AF_05/2018</v>
      </c>
      <c r="D568" s="400"/>
      <c r="E568" s="400"/>
      <c r="F568" s="400"/>
      <c r="G568" s="400"/>
      <c r="H568" s="401"/>
    </row>
    <row r="569" spans="1:8">
      <c r="A569" s="394"/>
      <c r="B569" s="396"/>
      <c r="C569" s="100" t="s">
        <v>229</v>
      </c>
      <c r="D569" s="108" t="str">
        <f>'PLANILHA ORÇAMENTARIA'!E141</f>
        <v>UN.</v>
      </c>
      <c r="E569" s="100"/>
      <c r="F569" s="100"/>
      <c r="G569" s="100"/>
      <c r="H569" s="101"/>
    </row>
    <row r="570" spans="1:8">
      <c r="A570" s="394"/>
      <c r="B570" s="396"/>
      <c r="C570" s="100" t="s">
        <v>231</v>
      </c>
      <c r="D570" s="108">
        <f>'PLANILHA ORÇAMENTARIA'!F141</f>
        <v>6</v>
      </c>
      <c r="E570" s="100"/>
      <c r="F570" s="100"/>
      <c r="G570" s="100"/>
      <c r="H570" s="101"/>
    </row>
    <row r="571" spans="1:8">
      <c r="A571" s="397"/>
      <c r="B571" s="399"/>
      <c r="C571" s="402" t="s">
        <v>447</v>
      </c>
      <c r="D571" s="403"/>
      <c r="E571" s="403"/>
      <c r="F571" s="403"/>
      <c r="G571" s="403"/>
      <c r="H571" s="404"/>
    </row>
    <row r="572" spans="1:8" ht="12" customHeight="1">
      <c r="A572" s="391" t="str">
        <f>'PLANILHA ORÇAMENTARIA'!A142</f>
        <v>12.5</v>
      </c>
      <c r="B572" s="393"/>
      <c r="C572" s="405" t="str">
        <f>'PLANILHA ORÇAMENTARIA'!D142</f>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
      <c r="D572" s="405"/>
      <c r="E572" s="405"/>
      <c r="F572" s="405"/>
      <c r="G572" s="405"/>
      <c r="H572" s="406"/>
    </row>
    <row r="573" spans="1:8" ht="81.75" customHeight="1">
      <c r="A573" s="394"/>
      <c r="B573" s="396"/>
      <c r="C573" s="407"/>
      <c r="D573" s="407"/>
      <c r="E573" s="407"/>
      <c r="F573" s="407"/>
      <c r="G573" s="407"/>
      <c r="H573" s="408"/>
    </row>
    <row r="574" spans="1:8">
      <c r="A574" s="394"/>
      <c r="B574" s="396"/>
      <c r="C574" s="100" t="s">
        <v>229</v>
      </c>
      <c r="D574" s="102" t="str">
        <f>'PLANILHA ORÇAMENTARIA'!E142</f>
        <v>M</v>
      </c>
      <c r="E574" s="100"/>
      <c r="F574" s="100"/>
      <c r="G574" s="100"/>
      <c r="H574" s="101"/>
    </row>
    <row r="575" spans="1:8">
      <c r="A575" s="394"/>
      <c r="B575" s="396"/>
      <c r="C575" s="100" t="s">
        <v>231</v>
      </c>
      <c r="D575" s="106">
        <f>'PLANILHA ORÇAMENTARIA'!F142</f>
        <v>37.450000000000003</v>
      </c>
      <c r="E575" s="100"/>
      <c r="F575" s="100"/>
      <c r="G575" s="100"/>
      <c r="H575" s="101"/>
    </row>
    <row r="576" spans="1:8">
      <c r="A576" s="397"/>
      <c r="B576" s="399"/>
      <c r="C576" s="402" t="s">
        <v>448</v>
      </c>
      <c r="D576" s="403"/>
      <c r="E576" s="403"/>
      <c r="F576" s="403"/>
      <c r="G576" s="403"/>
      <c r="H576" s="404"/>
    </row>
    <row r="577" spans="1:8" ht="30" customHeight="1">
      <c r="A577" s="391" t="str">
        <f>'PLANILHA ORÇAMENTARIA'!A143</f>
        <v>12.6</v>
      </c>
      <c r="B577" s="393"/>
      <c r="C577" s="405" t="str">
        <f>'PLANILHA ORÇAMENTARIA'!D143</f>
        <v>CANALETA PARA DRENAGEM, PRÉ-MOLDADA, TIPO MEIA CANA, DIÂMETRO 30CM, EXCLUSIVE TAMPA, INCLUSIVE ASSENTAMENTO EM ARGAMASSA, TRAÇO 1:3 (CIMENTO E AREIA), ESCAVAÇÃO, TRANSPORTE E RETIRADA DO MATERIAL ESCAVADO (EM CAÇAMBA) - CAPTAÇÃO DOS TALUDES</v>
      </c>
      <c r="D577" s="405"/>
      <c r="E577" s="405"/>
      <c r="F577" s="405"/>
      <c r="G577" s="405"/>
      <c r="H577" s="406"/>
    </row>
    <row r="578" spans="1:8">
      <c r="A578" s="394"/>
      <c r="B578" s="396"/>
      <c r="C578" s="100" t="s">
        <v>229</v>
      </c>
      <c r="D578" s="124" t="str">
        <f>'PLANILHA ORÇAMENTARIA'!E143</f>
        <v>M</v>
      </c>
      <c r="E578" s="100"/>
      <c r="F578" s="100"/>
      <c r="G578" s="100"/>
      <c r="H578" s="101"/>
    </row>
    <row r="579" spans="1:8">
      <c r="A579" s="394"/>
      <c r="B579" s="396"/>
      <c r="C579" s="100" t="s">
        <v>231</v>
      </c>
      <c r="D579" s="106">
        <f>'PLANILHA ORÇAMENTARIA'!F143</f>
        <v>92.5</v>
      </c>
      <c r="E579" s="100"/>
      <c r="F579" s="100"/>
      <c r="G579" s="100"/>
      <c r="H579" s="101"/>
    </row>
    <row r="580" spans="1:8">
      <c r="A580" s="397"/>
      <c r="B580" s="399"/>
      <c r="C580" s="402" t="s">
        <v>449</v>
      </c>
      <c r="D580" s="403"/>
      <c r="E580" s="403"/>
      <c r="F580" s="403"/>
      <c r="G580" s="403"/>
      <c r="H580" s="404"/>
    </row>
    <row r="581" spans="1:8" ht="12" customHeight="1">
      <c r="A581" s="391" t="str">
        <f>'PLANILHA ORÇAMENTARIA'!A144</f>
        <v>12.7</v>
      </c>
      <c r="B581" s="393"/>
      <c r="C581" s="400" t="str">
        <f>'PLANILHA ORÇAMENTARIA'!D144</f>
        <v>RALO HEMISFÉRICO (FORMATO ABACAXI) DE FERRO FUNDIDO, Ø75MM, FORNECIMENTO E INSTALAÇÃO</v>
      </c>
      <c r="D581" s="400"/>
      <c r="E581" s="400"/>
      <c r="F581" s="400"/>
      <c r="G581" s="400"/>
      <c r="H581" s="401"/>
    </row>
    <row r="582" spans="1:8">
      <c r="A582" s="394"/>
      <c r="B582" s="396"/>
      <c r="C582" s="100" t="s">
        <v>229</v>
      </c>
      <c r="D582" s="108" t="str">
        <f>'PLANILHA ORÇAMENTARIA'!E144</f>
        <v>UN.</v>
      </c>
      <c r="E582" s="100"/>
      <c r="F582" s="100"/>
      <c r="G582" s="100"/>
      <c r="H582" s="101"/>
    </row>
    <row r="583" spans="1:8">
      <c r="A583" s="394"/>
      <c r="B583" s="396"/>
      <c r="C583" s="100" t="s">
        <v>231</v>
      </c>
      <c r="D583" s="106">
        <f>'PLANILHA ORÇAMENTARIA'!F144</f>
        <v>4</v>
      </c>
      <c r="E583" s="100"/>
      <c r="F583" s="100"/>
      <c r="G583" s="100"/>
      <c r="H583" s="101"/>
    </row>
    <row r="584" spans="1:8">
      <c r="A584" s="397"/>
      <c r="B584" s="399"/>
      <c r="C584" s="402" t="s">
        <v>450</v>
      </c>
      <c r="D584" s="403"/>
      <c r="E584" s="403"/>
      <c r="F584" s="403"/>
      <c r="G584" s="403"/>
      <c r="H584" s="404"/>
    </row>
    <row r="585" spans="1:8" ht="12" customHeight="1">
      <c r="A585" s="391" t="str">
        <f>'PLANILHA ORÇAMENTARIA'!A145</f>
        <v>12.8</v>
      </c>
      <c r="B585" s="393"/>
      <c r="C585" s="405" t="str">
        <f>'PLANILHA ORÇAMENTARIA'!D145</f>
        <v>RALO HEMISFÉRICO (FORMATO ABACAXI) DE FERRO FUNDIDO, Ø100MM, FORNECIMENTO E INSTALAÇÃO</v>
      </c>
      <c r="D585" s="405"/>
      <c r="E585" s="405"/>
      <c r="F585" s="405"/>
      <c r="G585" s="405"/>
      <c r="H585" s="406"/>
    </row>
    <row r="586" spans="1:8">
      <c r="A586" s="394"/>
      <c r="B586" s="396"/>
      <c r="C586" s="100" t="s">
        <v>229</v>
      </c>
      <c r="D586" s="102" t="str">
        <f>'PLANILHA ORÇAMENTARIA'!E145</f>
        <v>UN.</v>
      </c>
      <c r="E586" s="100"/>
      <c r="F586" s="100"/>
      <c r="G586" s="100"/>
      <c r="H586" s="101"/>
    </row>
    <row r="587" spans="1:8">
      <c r="A587" s="394"/>
      <c r="B587" s="396"/>
      <c r="C587" s="100" t="s">
        <v>231</v>
      </c>
      <c r="D587" s="106">
        <f>'PLANILHA ORÇAMENTARIA'!F145</f>
        <v>8</v>
      </c>
      <c r="E587" s="100"/>
      <c r="F587" s="100"/>
      <c r="G587" s="100"/>
      <c r="H587" s="101"/>
    </row>
    <row r="588" spans="1:8">
      <c r="A588" s="397"/>
      <c r="B588" s="399"/>
      <c r="C588" s="402" t="s">
        <v>451</v>
      </c>
      <c r="D588" s="403"/>
      <c r="E588" s="403"/>
      <c r="F588" s="403"/>
      <c r="G588" s="403"/>
      <c r="H588" s="404"/>
    </row>
    <row r="589" spans="1:8">
      <c r="A589" s="375">
        <f>'PLANILHA ORÇAMENTARIA'!A147</f>
        <v>13</v>
      </c>
      <c r="B589" s="375"/>
      <c r="C589" s="376" t="str">
        <f>'PLANILHA ORÇAMENTARIA'!D147</f>
        <v xml:space="preserve">INSTALAÇÃO SANITÁRIA </v>
      </c>
      <c r="D589" s="376"/>
      <c r="E589" s="376"/>
      <c r="F589" s="376"/>
      <c r="G589" s="376"/>
      <c r="H589" s="376"/>
    </row>
    <row r="590" spans="1:8" ht="12" customHeight="1">
      <c r="A590" s="391" t="str">
        <f>'PLANILHA ORÇAMENTARIA'!A148</f>
        <v>13.1</v>
      </c>
      <c r="B590" s="393"/>
      <c r="C590" s="405" t="str">
        <f>'PLANILHA ORÇAMENTARIA'!D148</f>
        <v xml:space="preserve"> PONTO DE ESGOTO, INCLUINDO TUBO DE PVC RÍGIDO SOLDÁVEL DE 100 MM E CONEXÕES (VASO SANITÁRIO)</v>
      </c>
      <c r="D590" s="405"/>
      <c r="E590" s="405"/>
      <c r="F590" s="405"/>
      <c r="G590" s="405"/>
      <c r="H590" s="406"/>
    </row>
    <row r="591" spans="1:8">
      <c r="A591" s="394"/>
      <c r="B591" s="396"/>
      <c r="C591" s="100" t="s">
        <v>229</v>
      </c>
      <c r="D591" s="102" t="str">
        <f>'PLANILHA ORÇAMENTARIA'!E148</f>
        <v>U</v>
      </c>
      <c r="E591" s="100"/>
      <c r="F591" s="100"/>
      <c r="G591" s="100"/>
      <c r="H591" s="101"/>
    </row>
    <row r="592" spans="1:8">
      <c r="A592" s="394"/>
      <c r="B592" s="396"/>
      <c r="C592" s="100" t="s">
        <v>231</v>
      </c>
      <c r="D592" s="102">
        <f>'PLANILHA ORÇAMENTARIA'!F148</f>
        <v>8</v>
      </c>
      <c r="E592" s="100"/>
      <c r="F592" s="100"/>
      <c r="G592" s="100"/>
      <c r="H592" s="101"/>
    </row>
    <row r="593" spans="1:8">
      <c r="A593" s="397"/>
      <c r="B593" s="399"/>
      <c r="C593" s="402" t="s">
        <v>452</v>
      </c>
      <c r="D593" s="403"/>
      <c r="E593" s="403"/>
      <c r="F593" s="403"/>
      <c r="G593" s="403"/>
      <c r="H593" s="404"/>
    </row>
    <row r="594" spans="1:8" ht="12" customHeight="1">
      <c r="A594" s="391" t="str">
        <f>'PLANILHA ORÇAMENTARIA'!A149</f>
        <v>13.2</v>
      </c>
      <c r="B594" s="393"/>
      <c r="C594" s="405" t="str">
        <f>'PLANILHA ORÇAMENTARIA'!D149 'PLANILHA ORÇAMENTARIA'!D149</f>
        <v>PONTO DE ESGOTO, INCLUINDO TUBO DE PVC RÍGIDO SOLDÁVEL DE 50 MM E CONEXÕES (PIAS DE COZINHA, MÁQUINAS DE LAVAR,ETC.)</v>
      </c>
      <c r="D594" s="405"/>
      <c r="E594" s="405"/>
      <c r="F594" s="405"/>
      <c r="G594" s="405"/>
      <c r="H594" s="406"/>
    </row>
    <row r="595" spans="1:8">
      <c r="A595" s="394"/>
      <c r="B595" s="396"/>
      <c r="C595" s="100" t="s">
        <v>229</v>
      </c>
      <c r="D595" s="102" t="str">
        <f>'PLANILHA ORÇAMENTARIA'!E149</f>
        <v>U</v>
      </c>
      <c r="E595" s="100"/>
      <c r="F595" s="100"/>
      <c r="G595" s="100"/>
      <c r="H595" s="101"/>
    </row>
    <row r="596" spans="1:8">
      <c r="A596" s="394"/>
      <c r="B596" s="396"/>
      <c r="C596" s="100" t="s">
        <v>231</v>
      </c>
      <c r="D596" s="102">
        <f>'PLANILHA ORÇAMENTARIA'!F149</f>
        <v>5</v>
      </c>
      <c r="E596" s="100"/>
      <c r="F596" s="100"/>
      <c r="G596" s="100"/>
      <c r="H596" s="101"/>
    </row>
    <row r="597" spans="1:8">
      <c r="A597" s="397"/>
      <c r="B597" s="399"/>
      <c r="C597" s="402" t="s">
        <v>453</v>
      </c>
      <c r="D597" s="403"/>
      <c r="E597" s="403"/>
      <c r="F597" s="403"/>
      <c r="G597" s="403"/>
      <c r="H597" s="404"/>
    </row>
    <row r="598" spans="1:8" ht="12" customHeight="1">
      <c r="A598" s="391" t="str">
        <f>'PLANILHA ORÇAMENTARIA'!A150</f>
        <v>13.3</v>
      </c>
      <c r="B598" s="393"/>
      <c r="C598" s="405" t="str">
        <f>'PLANILHA ORÇAMENTARIA'!D150</f>
        <v>TUBO PVC, SERIE NORMAL, ESGOTO PREDIAL, DN 50 MM, FORNECIDO E INSTALADO EM RAMAL DE DESCARGA OU RAMAL DE ESGOTO SANITÁRIO</v>
      </c>
      <c r="D598" s="405"/>
      <c r="E598" s="405"/>
      <c r="F598" s="405"/>
      <c r="G598" s="405"/>
      <c r="H598" s="406"/>
    </row>
    <row r="599" spans="1:8">
      <c r="A599" s="394"/>
      <c r="B599" s="396"/>
      <c r="C599" s="100" t="s">
        <v>229</v>
      </c>
      <c r="D599" s="102" t="str">
        <f>'PLANILHA ORÇAMENTARIA'!E150</f>
        <v>M</v>
      </c>
      <c r="E599" s="100"/>
      <c r="F599" s="100"/>
      <c r="G599" s="100"/>
      <c r="H599" s="101"/>
    </row>
    <row r="600" spans="1:8">
      <c r="A600" s="394"/>
      <c r="B600" s="396"/>
      <c r="C600" s="100" t="s">
        <v>231</v>
      </c>
      <c r="D600" s="106">
        <f>'PLANILHA ORÇAMENTARIA'!F150</f>
        <v>12</v>
      </c>
      <c r="E600" s="100"/>
      <c r="F600" s="100"/>
      <c r="G600" s="100"/>
      <c r="H600" s="101"/>
    </row>
    <row r="601" spans="1:8">
      <c r="A601" s="397"/>
      <c r="B601" s="399"/>
      <c r="C601" s="402"/>
      <c r="D601" s="403"/>
      <c r="E601" s="403"/>
      <c r="F601" s="403"/>
      <c r="G601" s="403"/>
      <c r="H601" s="404"/>
    </row>
    <row r="602" spans="1:8" ht="12" customHeight="1">
      <c r="A602" s="391" t="str">
        <f>'PLANILHA ORÇAMENTARIA'!A151</f>
        <v>13.4</v>
      </c>
      <c r="B602" s="393"/>
      <c r="C602" s="405" t="str">
        <f>'PLANILHA ORÇAMENTARIA'!D151</f>
        <v>TUBO PVC, SERIE NORMAL, ESGOTO PREDIAL, DN 100 MM, FORNECIDO E INSTALADO EM RAMAL DE DESCARGA OU RAMAL DE ESGOTO SANITÁRIO</v>
      </c>
      <c r="D602" s="405"/>
      <c r="E602" s="405"/>
      <c r="F602" s="405"/>
      <c r="G602" s="405"/>
      <c r="H602" s="406"/>
    </row>
    <row r="603" spans="1:8">
      <c r="A603" s="394"/>
      <c r="B603" s="396"/>
      <c r="C603" s="100" t="s">
        <v>229</v>
      </c>
      <c r="D603" s="102" t="str">
        <f>'PLANILHA ORÇAMENTARIA'!E151</f>
        <v>M</v>
      </c>
      <c r="E603" s="100"/>
      <c r="F603" s="100"/>
      <c r="G603" s="100"/>
      <c r="H603" s="101"/>
    </row>
    <row r="604" spans="1:8">
      <c r="A604" s="394"/>
      <c r="B604" s="396"/>
      <c r="C604" s="100" t="s">
        <v>231</v>
      </c>
      <c r="D604" s="102">
        <f>'PLANILHA ORÇAMENTARIA'!F151</f>
        <v>12</v>
      </c>
      <c r="E604" s="100"/>
      <c r="F604" s="100"/>
      <c r="G604" s="100"/>
      <c r="H604" s="101"/>
    </row>
    <row r="605" spans="1:8">
      <c r="A605" s="397"/>
      <c r="B605" s="399"/>
      <c r="C605" s="402"/>
      <c r="D605" s="403"/>
      <c r="E605" s="403"/>
      <c r="F605" s="403"/>
      <c r="G605" s="403"/>
      <c r="H605" s="404"/>
    </row>
    <row r="606" spans="1:8" ht="12" customHeight="1">
      <c r="A606" s="391" t="str">
        <f>'PLANILHA ORÇAMENTARIA'!A152</f>
        <v>13.5</v>
      </c>
      <c r="B606" s="393"/>
      <c r="C606" s="405" t="str">
        <f>'PLANILHA ORÇAMENTARIA'!D152</f>
        <v>CAIXA DE GORDURA SIMPLES (CAPACIDADE: 36L), RETANGULAR, EM ALVENARIA COM TIJOLOS CERÂMICOS MACIÇOS, DIMENSÕES INTERNAS = 0,2X0,4 M, ALTURA INTERNA = 0,8 M.</v>
      </c>
      <c r="D606" s="405"/>
      <c r="E606" s="405"/>
      <c r="F606" s="405"/>
      <c r="G606" s="405"/>
      <c r="H606" s="406"/>
    </row>
    <row r="607" spans="1:8">
      <c r="A607" s="394"/>
      <c r="B607" s="396"/>
      <c r="C607" s="100" t="s">
        <v>229</v>
      </c>
      <c r="D607" s="102" t="str">
        <f>'PLANILHA ORÇAMENTARIA'!E152</f>
        <v>UN.</v>
      </c>
      <c r="E607" s="100"/>
      <c r="F607" s="100"/>
      <c r="G607" s="100"/>
      <c r="H607" s="101"/>
    </row>
    <row r="608" spans="1:8">
      <c r="A608" s="394"/>
      <c r="B608" s="396"/>
      <c r="C608" s="100" t="s">
        <v>231</v>
      </c>
      <c r="D608" s="106">
        <f>'PLANILHA ORÇAMENTARIA'!F152</f>
        <v>1</v>
      </c>
      <c r="E608" s="100"/>
      <c r="F608" s="100"/>
      <c r="G608" s="100"/>
      <c r="H608" s="101"/>
    </row>
    <row r="609" spans="1:8">
      <c r="A609" s="397"/>
      <c r="B609" s="399"/>
      <c r="C609" s="402"/>
      <c r="D609" s="403"/>
      <c r="E609" s="403"/>
      <c r="F609" s="403"/>
      <c r="G609" s="403"/>
      <c r="H609" s="404"/>
    </row>
    <row r="610" spans="1:8" ht="12" customHeight="1">
      <c r="A610" s="391" t="str">
        <f>'PLANILHA ORÇAMENTARIA'!A153</f>
        <v>13.6</v>
      </c>
      <c r="B610" s="393"/>
      <c r="C610" s="405" t="str">
        <f>'PLANILHA ORÇAMENTARIA'!D153</f>
        <v>CAIXA DE INSPEÇÃO 80X80X80CM EM ALVENARIA - ESCAVAÇÃO E CONFECÇÃO.</v>
      </c>
      <c r="D610" s="405"/>
      <c r="E610" s="405"/>
      <c r="F610" s="405"/>
      <c r="G610" s="405"/>
      <c r="H610" s="406"/>
    </row>
    <row r="611" spans="1:8">
      <c r="A611" s="394"/>
      <c r="B611" s="396"/>
      <c r="C611" s="407"/>
      <c r="D611" s="407"/>
      <c r="E611" s="407"/>
      <c r="F611" s="407"/>
      <c r="G611" s="407"/>
      <c r="H611" s="408"/>
    </row>
    <row r="612" spans="1:8">
      <c r="A612" s="394"/>
      <c r="B612" s="396"/>
      <c r="C612" s="100" t="s">
        <v>229</v>
      </c>
      <c r="D612" s="102" t="str">
        <f>'PLANILHA ORÇAMENTARIA'!E153</f>
        <v>UN.</v>
      </c>
      <c r="E612" s="100"/>
      <c r="F612" s="100"/>
      <c r="G612" s="100"/>
      <c r="H612" s="101"/>
    </row>
    <row r="613" spans="1:8">
      <c r="A613" s="394"/>
      <c r="B613" s="396"/>
      <c r="C613" s="100" t="s">
        <v>231</v>
      </c>
      <c r="D613" s="106">
        <f>'PLANILHA ORÇAMENTARIA'!F153</f>
        <v>1</v>
      </c>
      <c r="E613" s="100"/>
      <c r="F613" s="100"/>
      <c r="G613" s="100"/>
      <c r="H613" s="101"/>
    </row>
    <row r="614" spans="1:8">
      <c r="A614" s="397"/>
      <c r="B614" s="399"/>
      <c r="C614" s="402"/>
      <c r="D614" s="403"/>
      <c r="E614" s="403"/>
      <c r="F614" s="403"/>
      <c r="G614" s="403"/>
      <c r="H614" s="404"/>
    </row>
    <row r="615" spans="1:8" ht="12" hidden="1" customHeight="1">
      <c r="A615" s="391" t="str">
        <f>'PLANILHA ORÇAMENTARIA'!A153</f>
        <v>13.6</v>
      </c>
      <c r="B615" s="393"/>
      <c r="C615" s="405" t="str">
        <f>'PLANILHA ORÇAMENTARIA'!D153</f>
        <v>CAIXA DE INSPEÇÃO 80X80X80CM EM ALVENARIA - ESCAVAÇÃO E CONFECÇÃO.</v>
      </c>
      <c r="D615" s="405"/>
      <c r="E615" s="405"/>
      <c r="F615" s="405"/>
      <c r="G615" s="405"/>
      <c r="H615" s="406"/>
    </row>
    <row r="616" spans="1:8" hidden="1">
      <c r="A616" s="394"/>
      <c r="B616" s="396"/>
      <c r="C616" s="100" t="s">
        <v>229</v>
      </c>
      <c r="D616" s="102" t="str">
        <f>'PLANILHA ORÇAMENTARIA'!E153</f>
        <v>UN.</v>
      </c>
      <c r="E616" s="100"/>
      <c r="F616" s="100"/>
      <c r="G616" s="100"/>
      <c r="H616" s="101"/>
    </row>
    <row r="617" spans="1:8" hidden="1">
      <c r="A617" s="394"/>
      <c r="B617" s="396"/>
      <c r="C617" s="100" t="s">
        <v>231</v>
      </c>
      <c r="D617" s="106">
        <f>'PLANILHA ORÇAMENTARIA'!F153</f>
        <v>1</v>
      </c>
      <c r="E617" s="100"/>
      <c r="F617" s="100"/>
      <c r="G617" s="100"/>
      <c r="H617" s="101"/>
    </row>
    <row r="618" spans="1:8" hidden="1">
      <c r="A618" s="397"/>
      <c r="B618" s="399"/>
      <c r="C618" s="402" t="s">
        <v>243</v>
      </c>
      <c r="D618" s="403"/>
      <c r="E618" s="403"/>
      <c r="F618" s="403"/>
      <c r="G618" s="403"/>
      <c r="H618" s="404"/>
    </row>
    <row r="619" spans="1:8" ht="12" hidden="1" customHeight="1">
      <c r="A619" s="391" t="e">
        <f>'PLANILHA ORÇAMENTARIA'!#REF!</f>
        <v>#REF!</v>
      </c>
      <c r="B619" s="393"/>
      <c r="C619" s="405" t="e">
        <f>'PLANILHA ORÇAMENTARIA'!#REF!</f>
        <v>#REF!</v>
      </c>
      <c r="D619" s="405"/>
      <c r="E619" s="405"/>
      <c r="F619" s="405"/>
      <c r="G619" s="405"/>
      <c r="H619" s="406"/>
    </row>
    <row r="620" spans="1:8" hidden="1">
      <c r="A620" s="394"/>
      <c r="B620" s="396"/>
      <c r="C620" s="100" t="s">
        <v>229</v>
      </c>
      <c r="D620" s="102" t="e">
        <f>'PLANILHA ORÇAMENTARIA'!#REF!</f>
        <v>#REF!</v>
      </c>
      <c r="E620" s="100"/>
      <c r="F620" s="100"/>
      <c r="G620" s="100"/>
      <c r="H620" s="101"/>
    </row>
    <row r="621" spans="1:8" hidden="1">
      <c r="A621" s="394"/>
      <c r="B621" s="396"/>
      <c r="C621" s="100" t="s">
        <v>231</v>
      </c>
      <c r="D621" s="106" t="e">
        <f>'PLANILHA ORÇAMENTARIA'!#REF!</f>
        <v>#REF!</v>
      </c>
      <c r="E621" s="100"/>
      <c r="F621" s="100"/>
      <c r="G621" s="100"/>
      <c r="H621" s="101"/>
    </row>
    <row r="622" spans="1:8" hidden="1">
      <c r="A622" s="397"/>
      <c r="B622" s="399"/>
      <c r="C622" s="402" t="s">
        <v>243</v>
      </c>
      <c r="D622" s="403"/>
      <c r="E622" s="403"/>
      <c r="F622" s="403"/>
      <c r="G622" s="403"/>
      <c r="H622" s="404"/>
    </row>
    <row r="623" spans="1:8" ht="12" hidden="1" customHeight="1">
      <c r="A623" s="391" t="e">
        <f>'PLANILHA ORÇAMENTARIA'!#REF!</f>
        <v>#REF!</v>
      </c>
      <c r="B623" s="393"/>
      <c r="C623" s="405" t="e">
        <f>'PLANILHA ORÇAMENTARIA'!#REF!</f>
        <v>#REF!</v>
      </c>
      <c r="D623" s="405"/>
      <c r="E623" s="405"/>
      <c r="F623" s="405"/>
      <c r="G623" s="405"/>
      <c r="H623" s="406"/>
    </row>
    <row r="624" spans="1:8" hidden="1">
      <c r="A624" s="394"/>
      <c r="B624" s="396"/>
      <c r="C624" s="100" t="s">
        <v>229</v>
      </c>
      <c r="D624" s="102" t="e">
        <f>'PLANILHA ORÇAMENTARIA'!#REF!</f>
        <v>#REF!</v>
      </c>
      <c r="E624" s="100"/>
      <c r="F624" s="100"/>
      <c r="G624" s="100"/>
      <c r="H624" s="101"/>
    </row>
    <row r="625" spans="1:8" hidden="1">
      <c r="A625" s="394"/>
      <c r="B625" s="396"/>
      <c r="C625" s="100" t="s">
        <v>231</v>
      </c>
      <c r="D625" s="106" t="e">
        <f>'PLANILHA ORÇAMENTARIA'!#REF!</f>
        <v>#REF!</v>
      </c>
      <c r="E625" s="100"/>
      <c r="F625" s="100"/>
      <c r="G625" s="100"/>
      <c r="H625" s="101"/>
    </row>
    <row r="626" spans="1:8" hidden="1">
      <c r="A626" s="397"/>
      <c r="B626" s="399"/>
      <c r="C626" s="402" t="s">
        <v>243</v>
      </c>
      <c r="D626" s="403"/>
      <c r="E626" s="403"/>
      <c r="F626" s="403"/>
      <c r="G626" s="403"/>
      <c r="H626" s="404"/>
    </row>
    <row r="627" spans="1:8">
      <c r="A627" s="375">
        <f>'PLANILHA ORÇAMENTARIA'!A155</f>
        <v>14</v>
      </c>
      <c r="B627" s="375"/>
      <c r="C627" s="376" t="str">
        <f>'PLANILHA ORÇAMENTARIA'!D155</f>
        <v xml:space="preserve">LOUÇAS E METAIS </v>
      </c>
      <c r="D627" s="376"/>
      <c r="E627" s="376"/>
      <c r="F627" s="376"/>
      <c r="G627" s="376"/>
      <c r="H627" s="376"/>
    </row>
    <row r="628" spans="1:8" ht="12" customHeight="1">
      <c r="A628" s="412" t="str">
        <f>'PLANILHA ORÇAMENTARIA'!A156</f>
        <v>14.1</v>
      </c>
      <c r="B628" s="413"/>
      <c r="C628" s="380" t="str">
        <f>'PLANILHA ORÇAMENTARIA'!D156</f>
        <v>REMOÇÃO DE LOUÇAS (LAVATÓRIO, BANHEIRA, PIA, VASO
SANITÁRIO, TANQUE)</v>
      </c>
      <c r="D628" s="381"/>
      <c r="E628" s="381"/>
      <c r="F628" s="381"/>
      <c r="G628" s="381"/>
      <c r="H628" s="382"/>
    </row>
    <row r="629" spans="1:8">
      <c r="A629" s="412"/>
      <c r="B629" s="413"/>
      <c r="C629" s="235" t="s">
        <v>229</v>
      </c>
      <c r="D629" s="229" t="str">
        <f>'PLANILHA ORÇAMENTARIA'!E156</f>
        <v>UN.</v>
      </c>
      <c r="E629" s="228"/>
      <c r="F629" s="228"/>
      <c r="G629" s="228"/>
      <c r="H629" s="230"/>
    </row>
    <row r="630" spans="1:8">
      <c r="A630" s="412"/>
      <c r="B630" s="413"/>
      <c r="C630" s="235" t="s">
        <v>231</v>
      </c>
      <c r="D630" s="229">
        <f>'PLANILHA ORÇAMENTARIA'!F156</f>
        <v>17</v>
      </c>
      <c r="E630" s="228"/>
      <c r="F630" s="228"/>
      <c r="G630" s="228"/>
      <c r="H630" s="230"/>
    </row>
    <row r="631" spans="1:8">
      <c r="A631" s="412"/>
      <c r="B631" s="413"/>
      <c r="C631" s="364" t="s">
        <v>633</v>
      </c>
      <c r="D631" s="365"/>
      <c r="E631" s="365"/>
      <c r="F631" s="365"/>
      <c r="G631" s="365"/>
      <c r="H631" s="366"/>
    </row>
    <row r="632" spans="1:8">
      <c r="A632" s="412"/>
      <c r="B632" s="413"/>
      <c r="C632" s="237" t="s">
        <v>542</v>
      </c>
      <c r="D632" s="238">
        <f>(6+2+1+2+6)</f>
        <v>17</v>
      </c>
      <c r="E632" s="239"/>
      <c r="F632" s="239"/>
      <c r="G632" s="239"/>
      <c r="H632" s="240"/>
    </row>
    <row r="633" spans="1:8" ht="12" customHeight="1">
      <c r="A633" s="352" t="str">
        <f>'PLANILHA ORÇAMENTARIA'!A157</f>
        <v>14.2</v>
      </c>
      <c r="B633" s="353"/>
      <c r="C633" s="381" t="str">
        <f>'PLANILHA ORÇAMENTARIA'!D157</f>
        <v>REMOÇÃO DE BANCADA DE PEDRA (MÁRMORE, GRANITO,
ARDÓSIA, MARMORITE, ETC.)</v>
      </c>
      <c r="D633" s="381"/>
      <c r="E633" s="381"/>
      <c r="F633" s="381"/>
      <c r="G633" s="381"/>
      <c r="H633" s="382"/>
    </row>
    <row r="634" spans="1:8">
      <c r="A634" s="354"/>
      <c r="B634" s="355"/>
      <c r="C634" s="228" t="s">
        <v>229</v>
      </c>
      <c r="D634" s="229" t="str">
        <f>'PLANILHA ORÇAMENTARIA'!E157</f>
        <v>M2</v>
      </c>
      <c r="E634" s="245"/>
      <c r="F634" s="245"/>
      <c r="G634" s="245"/>
      <c r="H634" s="246"/>
    </row>
    <row r="635" spans="1:8">
      <c r="A635" s="354"/>
      <c r="B635" s="355"/>
      <c r="C635" s="228" t="s">
        <v>231</v>
      </c>
      <c r="D635" s="229">
        <f>'PLANILHA ORÇAMENTARIA'!F157</f>
        <v>3.6</v>
      </c>
      <c r="E635" s="228"/>
      <c r="F635" s="228"/>
      <c r="G635" s="228"/>
      <c r="H635" s="230"/>
    </row>
    <row r="636" spans="1:8">
      <c r="A636" s="354"/>
      <c r="B636" s="355"/>
      <c r="C636" s="364" t="s">
        <v>634</v>
      </c>
      <c r="D636" s="365"/>
      <c r="E636" s="365"/>
      <c r="F636" s="365"/>
      <c r="G636" s="365"/>
      <c r="H636" s="366"/>
    </row>
    <row r="637" spans="1:8">
      <c r="A637" s="354"/>
      <c r="B637" s="355"/>
      <c r="C637" s="365" t="s">
        <v>635</v>
      </c>
      <c r="D637" s="365"/>
      <c r="E637" s="365"/>
      <c r="F637" s="365"/>
      <c r="G637" s="365"/>
      <c r="H637" s="366"/>
    </row>
    <row r="638" spans="1:8" ht="12" customHeight="1">
      <c r="A638" s="362"/>
      <c r="B638" s="363"/>
      <c r="C638" s="239" t="s">
        <v>466</v>
      </c>
      <c r="D638" s="242">
        <f>(2.25+1.35)</f>
        <v>3.6</v>
      </c>
      <c r="E638" s="239"/>
      <c r="F638" s="239"/>
      <c r="G638" s="239"/>
      <c r="H638" s="240"/>
    </row>
    <row r="639" spans="1:8">
      <c r="A639" s="354" t="str">
        <f>'PLANILHA ORÇAMENTARIA'!A158</f>
        <v>14.3</v>
      </c>
      <c r="B639" s="355"/>
      <c r="C639" s="365" t="str">
        <f>'PLANILHA ORÇAMENTARIA'!D158</f>
        <v>BACIA SANITÁRIA (VASO) DE LOUÇA COM CAIXA ACOPLADA, COR BRANCA, INCLUSIVE ACESSÓRIOS DE FIXAÇÃO/VEDAÇÃO, ENGATE FLEXÍVEL METÁLICO, FORNECIMENTO, INSTALAÇÃO E REJUNTAMENTO</v>
      </c>
      <c r="D639" s="365"/>
      <c r="E639" s="365"/>
      <c r="F639" s="365"/>
      <c r="G639" s="365"/>
      <c r="H639" s="366"/>
    </row>
    <row r="640" spans="1:8">
      <c r="A640" s="354"/>
      <c r="B640" s="355"/>
      <c r="C640" s="365"/>
      <c r="D640" s="365"/>
      <c r="E640" s="365"/>
      <c r="F640" s="365"/>
      <c r="G640" s="365"/>
      <c r="H640" s="366"/>
    </row>
    <row r="641" spans="1:8">
      <c r="A641" s="354"/>
      <c r="B641" s="355"/>
      <c r="C641" s="228" t="s">
        <v>229</v>
      </c>
      <c r="D641" s="229" t="str">
        <f>'PLANILHA ORÇAMENTARIA'!E158</f>
        <v>UN.</v>
      </c>
      <c r="E641" s="228"/>
      <c r="F641" s="228"/>
      <c r="G641" s="228"/>
      <c r="H641" s="230"/>
    </row>
    <row r="642" spans="1:8" ht="12" customHeight="1">
      <c r="A642" s="354"/>
      <c r="B642" s="355"/>
      <c r="C642" s="228" t="s">
        <v>231</v>
      </c>
      <c r="D642" s="229">
        <f>'PLANILHA ORÇAMENTARIA'!F158</f>
        <v>4</v>
      </c>
      <c r="E642" s="228"/>
      <c r="F642" s="228"/>
      <c r="G642" s="228"/>
      <c r="H642" s="230"/>
    </row>
    <row r="643" spans="1:8">
      <c r="A643" s="362"/>
      <c r="B643" s="363"/>
      <c r="C643" s="368" t="s">
        <v>706</v>
      </c>
      <c r="D643" s="369"/>
      <c r="E643" s="369"/>
      <c r="F643" s="369"/>
      <c r="G643" s="369"/>
      <c r="H643" s="370"/>
    </row>
    <row r="644" spans="1:8">
      <c r="A644" s="352" t="str">
        <f>'PLANILHA ORÇAMENTARIA'!A159</f>
        <v>14.4</v>
      </c>
      <c r="B644" s="353"/>
      <c r="C644" s="357" t="str">
        <f>'PLANILHA ORÇAMENTARIA'!D159</f>
        <v xml:space="preserve">VASO SANITÁRIO LINHA INFANTIL, CELITE OU SIMILAR C/ CAIXA ACOPLADA, INCLUSIVE ASSENTO SANITARIO INFANTIL, CONJUNTO FIXAÇÃO DECA OU SIMILAR, ANEL DE VEDAÇÃO, TUBO DE LIGAÇÃO COM ACABAMENTO CROMADO E ENGATE PLASTICO </v>
      </c>
      <c r="D644" s="357"/>
      <c r="E644" s="357"/>
      <c r="F644" s="357"/>
      <c r="G644" s="357"/>
      <c r="H644" s="358"/>
    </row>
    <row r="645" spans="1:8">
      <c r="A645" s="354"/>
      <c r="B645" s="355"/>
      <c r="C645" s="365"/>
      <c r="D645" s="365"/>
      <c r="E645" s="365"/>
      <c r="F645" s="365"/>
      <c r="G645" s="365"/>
      <c r="H645" s="366"/>
    </row>
    <row r="646" spans="1:8" ht="12" customHeight="1">
      <c r="A646" s="354"/>
      <c r="B646" s="355"/>
      <c r="C646" s="228" t="s">
        <v>229</v>
      </c>
      <c r="D646" s="229" t="str">
        <f>'PLANILHA ORÇAMENTARIA'!E159</f>
        <v>UN.</v>
      </c>
      <c r="E646" s="228"/>
      <c r="F646" s="228"/>
      <c r="G646" s="228"/>
      <c r="H646" s="230"/>
    </row>
    <row r="647" spans="1:8">
      <c r="A647" s="354"/>
      <c r="B647" s="355"/>
      <c r="C647" s="228" t="s">
        <v>231</v>
      </c>
      <c r="D647" s="229">
        <f>'PLANILHA ORÇAMENTARIA'!F159</f>
        <v>2</v>
      </c>
      <c r="E647" s="228"/>
      <c r="F647" s="228"/>
      <c r="G647" s="228"/>
      <c r="H647" s="230"/>
    </row>
    <row r="648" spans="1:8">
      <c r="A648" s="362"/>
      <c r="B648" s="363"/>
      <c r="C648" s="368" t="s">
        <v>636</v>
      </c>
      <c r="D648" s="369"/>
      <c r="E648" s="369"/>
      <c r="F648" s="369"/>
      <c r="G648" s="369"/>
      <c r="H648" s="370"/>
    </row>
    <row r="649" spans="1:8">
      <c r="A649" s="352" t="str">
        <f>'PLANILHA ORÇAMENTARIA'!A160</f>
        <v>14.5</v>
      </c>
      <c r="B649" s="353"/>
      <c r="C649" s="357" t="str">
        <f>'PLANILHA ORÇAMENTARIA'!D160</f>
        <v>ASSENTO PLÁSTICO PARA VASO - COR BRANCO</v>
      </c>
      <c r="D649" s="357"/>
      <c r="E649" s="357"/>
      <c r="F649" s="357"/>
      <c r="G649" s="357"/>
      <c r="H649" s="358"/>
    </row>
    <row r="650" spans="1:8">
      <c r="A650" s="354"/>
      <c r="B650" s="355"/>
      <c r="C650" s="228" t="s">
        <v>229</v>
      </c>
      <c r="D650" s="229" t="str">
        <f>'PLANILHA ORÇAMENTARIA'!E160</f>
        <v>UN.</v>
      </c>
      <c r="E650" s="228"/>
      <c r="F650" s="228"/>
      <c r="G650" s="228"/>
      <c r="H650" s="230"/>
    </row>
    <row r="651" spans="1:8">
      <c r="A651" s="354"/>
      <c r="B651" s="355"/>
      <c r="C651" s="228" t="s">
        <v>231</v>
      </c>
      <c r="D651" s="229">
        <f>'PLANILHA ORÇAMENTARIA'!F160</f>
        <v>4</v>
      </c>
      <c r="E651" s="228"/>
      <c r="F651" s="228"/>
      <c r="G651" s="228"/>
      <c r="H651" s="230"/>
    </row>
    <row r="652" spans="1:8">
      <c r="A652" s="362"/>
      <c r="B652" s="363"/>
      <c r="C652" s="371" t="s">
        <v>677</v>
      </c>
      <c r="D652" s="372"/>
      <c r="E652" s="372"/>
      <c r="F652" s="372"/>
      <c r="G652" s="372"/>
      <c r="H652" s="373"/>
    </row>
    <row r="653" spans="1:8">
      <c r="A653" s="352" t="str">
        <f>'PLANILHA ORÇAMENTARIA'!A161</f>
        <v>14.6</v>
      </c>
      <c r="B653" s="353"/>
      <c r="C653" s="357" t="str">
        <f>'PLANILHA ORÇAMENTARIA'!D161</f>
        <v>CUBA DE EMBUTIR OVAL EM LOUÇA BRANCA, 35 X 50CM OU EQUIVALENTE - FORNECIMENTO E INSTALAÇÃO</v>
      </c>
      <c r="D653" s="357"/>
      <c r="E653" s="357"/>
      <c r="F653" s="357"/>
      <c r="G653" s="357"/>
      <c r="H653" s="358"/>
    </row>
    <row r="654" spans="1:8">
      <c r="A654" s="354"/>
      <c r="B654" s="355"/>
      <c r="C654" s="228" t="s">
        <v>229</v>
      </c>
      <c r="D654" s="229" t="str">
        <f>'PLANILHA ORÇAMENTARIA'!E161</f>
        <v>UN.</v>
      </c>
      <c r="E654" s="228"/>
      <c r="F654" s="228"/>
      <c r="G654" s="228"/>
      <c r="H654" s="230"/>
    </row>
    <row r="655" spans="1:8" ht="12" customHeight="1">
      <c r="A655" s="354"/>
      <c r="B655" s="355"/>
      <c r="C655" s="228" t="s">
        <v>231</v>
      </c>
      <c r="D655" s="229">
        <f>'PLANILHA ORÇAMENTARIA'!F161</f>
        <v>4</v>
      </c>
      <c r="E655" s="228"/>
      <c r="F655" s="228"/>
      <c r="G655" s="228"/>
      <c r="H655" s="230"/>
    </row>
    <row r="656" spans="1:8">
      <c r="A656" s="362"/>
      <c r="B656" s="363"/>
      <c r="C656" s="371" t="s">
        <v>637</v>
      </c>
      <c r="D656" s="372"/>
      <c r="E656" s="372"/>
      <c r="F656" s="372"/>
      <c r="G656" s="372"/>
      <c r="H656" s="373"/>
    </row>
    <row r="657" spans="1:8">
      <c r="A657" s="352" t="str">
        <f>'PLANILHA ORÇAMENTARIA'!A162</f>
        <v>14.7</v>
      </c>
      <c r="B657" s="353"/>
      <c r="C657" s="357" t="str">
        <f>'PLANILHA ORÇAMENTARIA'!D162</f>
        <v>PAPELEIRA DE PAREDE EM METAL CROMADO SEM TAMPA, INCLUSO FIXAÇÃO.</v>
      </c>
      <c r="D657" s="357"/>
      <c r="E657" s="357"/>
      <c r="F657" s="357"/>
      <c r="G657" s="357"/>
      <c r="H657" s="358"/>
    </row>
    <row r="658" spans="1:8">
      <c r="A658" s="354"/>
      <c r="B658" s="355"/>
      <c r="C658" s="228" t="s">
        <v>229</v>
      </c>
      <c r="D658" s="229" t="str">
        <f>'PLANILHA ORÇAMENTARIA'!E162</f>
        <v>UN.</v>
      </c>
      <c r="E658" s="228"/>
      <c r="F658" s="228"/>
      <c r="G658" s="228"/>
      <c r="H658" s="230"/>
    </row>
    <row r="659" spans="1:8">
      <c r="A659" s="354"/>
      <c r="B659" s="355"/>
      <c r="C659" s="228" t="s">
        <v>231</v>
      </c>
      <c r="D659" s="229">
        <f>'PLANILHA ORÇAMENTARIA'!F162</f>
        <v>6</v>
      </c>
      <c r="E659" s="228"/>
      <c r="F659" s="228"/>
      <c r="G659" s="228"/>
      <c r="H659" s="230"/>
    </row>
    <row r="660" spans="1:8" ht="12" customHeight="1">
      <c r="A660" s="362"/>
      <c r="B660" s="363"/>
      <c r="C660" s="371" t="s">
        <v>638</v>
      </c>
      <c r="D660" s="372"/>
      <c r="E660" s="372"/>
      <c r="F660" s="372"/>
      <c r="G660" s="372"/>
      <c r="H660" s="373"/>
    </row>
    <row r="661" spans="1:8">
      <c r="A661" s="352" t="str">
        <f>'PLANILHA ORÇAMENTARIA'!A163</f>
        <v>14.8</v>
      </c>
      <c r="B661" s="353"/>
      <c r="C661" s="357" t="str">
        <f>'PLANILHA ORÇAMENTARIA'!D163</f>
        <v>TANQUE DE LOUÇA BRANCA COM COLUNA, 30L OU EQUIVALENTE, INCLUSO SIFÃO FLEXÍVEL EM PVC, VÁLVULA METÁLICA E TORNEIRA DE METAL CROMADO PADRÃO MÉDIO - FORNECIMENTO E INSTALAÇÃO.</v>
      </c>
      <c r="D661" s="357"/>
      <c r="E661" s="357"/>
      <c r="F661" s="357"/>
      <c r="G661" s="357"/>
      <c r="H661" s="358"/>
    </row>
    <row r="662" spans="1:8">
      <c r="A662" s="354"/>
      <c r="B662" s="355"/>
      <c r="C662" s="365"/>
      <c r="D662" s="365"/>
      <c r="E662" s="365"/>
      <c r="F662" s="365"/>
      <c r="G662" s="365"/>
      <c r="H662" s="366"/>
    </row>
    <row r="663" spans="1:8">
      <c r="A663" s="354"/>
      <c r="B663" s="355"/>
      <c r="C663" s="228" t="s">
        <v>229</v>
      </c>
      <c r="D663" s="229" t="str">
        <f>'PLANILHA ORÇAMENTARIA'!E163</f>
        <v>UN.</v>
      </c>
      <c r="E663" s="228"/>
      <c r="F663" s="228"/>
      <c r="G663" s="228"/>
      <c r="H663" s="230"/>
    </row>
    <row r="664" spans="1:8" ht="12" customHeight="1">
      <c r="A664" s="354"/>
      <c r="B664" s="355"/>
      <c r="C664" s="228" t="s">
        <v>231</v>
      </c>
      <c r="D664" s="229">
        <f>'PLANILHA ORÇAMENTARIA'!F163</f>
        <v>2</v>
      </c>
      <c r="E664" s="228"/>
      <c r="F664" s="228"/>
      <c r="G664" s="228"/>
      <c r="H664" s="230"/>
    </row>
    <row r="665" spans="1:8">
      <c r="A665" s="362"/>
      <c r="B665" s="363"/>
      <c r="C665" s="371" t="s">
        <v>639</v>
      </c>
      <c r="D665" s="372"/>
      <c r="E665" s="372"/>
      <c r="F665" s="372"/>
      <c r="G665" s="372"/>
      <c r="H665" s="373"/>
    </row>
    <row r="666" spans="1:8">
      <c r="A666" s="352" t="str">
        <f>'PLANILHA ORÇAMENTARIA'!A164</f>
        <v>14.9</v>
      </c>
      <c r="B666" s="353"/>
      <c r="C666" s="357" t="str">
        <f>'PLANILHA ORÇAMENTARIA'!D164</f>
        <v>CUBA DE EMBUTIR DE AÇO INOXIDÁVEL MÉDIA, INCLUSO VÁLVULA TIPO AMERICANA EM METAL CROMADO E SIFÃO FLEXÍVEL EM PVC- FORNECIMENTO E INSTALAÇÃO</v>
      </c>
      <c r="D666" s="357"/>
      <c r="E666" s="357"/>
      <c r="F666" s="357"/>
      <c r="G666" s="357"/>
      <c r="H666" s="358"/>
    </row>
    <row r="667" spans="1:8">
      <c r="A667" s="354"/>
      <c r="B667" s="355"/>
      <c r="C667" s="365"/>
      <c r="D667" s="365"/>
      <c r="E667" s="365"/>
      <c r="F667" s="365"/>
      <c r="G667" s="365"/>
      <c r="H667" s="366"/>
    </row>
    <row r="668" spans="1:8" ht="12" customHeight="1">
      <c r="A668" s="354"/>
      <c r="B668" s="355"/>
      <c r="C668" s="228" t="s">
        <v>229</v>
      </c>
      <c r="D668" s="229" t="str">
        <f>'PLANILHA ORÇAMENTARIA'!E164</f>
        <v>UN.</v>
      </c>
      <c r="E668" s="228"/>
      <c r="F668" s="228"/>
      <c r="G668" s="228"/>
      <c r="H668" s="230"/>
    </row>
    <row r="669" spans="1:8">
      <c r="A669" s="354"/>
      <c r="B669" s="355"/>
      <c r="C669" s="228" t="s">
        <v>231</v>
      </c>
      <c r="D669" s="229">
        <f>'PLANILHA ORÇAMENTARIA'!F164</f>
        <v>1</v>
      </c>
      <c r="E669" s="228"/>
      <c r="F669" s="228"/>
      <c r="G669" s="228"/>
      <c r="H669" s="230"/>
    </row>
    <row r="670" spans="1:8">
      <c r="A670" s="362"/>
      <c r="B670" s="363"/>
      <c r="C670" s="371" t="s">
        <v>640</v>
      </c>
      <c r="D670" s="372"/>
      <c r="E670" s="372"/>
      <c r="F670" s="372"/>
      <c r="G670" s="372"/>
      <c r="H670" s="373"/>
    </row>
    <row r="671" spans="1:8">
      <c r="A671" s="352" t="str">
        <f>'PLANILHA ORÇAMENTARIA'!A165</f>
        <v>14.10</v>
      </c>
      <c r="B671" s="353"/>
      <c r="C671" s="357" t="str">
        <f>'PLANILHA ORÇAMENTARIA'!D165</f>
        <v>CUBA EM AÇO INOXIDÁVEL DE EMBUTIR, AISI304, APLICAÇÃO PARA TANQUE (600X600X400MM), ASSENTAMENTO EM BANCADA, INCLUSIVE VÁLVULA DE ESCOAMENTO DE METAL COM ACABAMENTO CROMADO, SIFÃO DE METAL TIPO COPO COM ACABAMENTO CROMADO, FORNECIMENTO E INSTALAÇÃO</v>
      </c>
      <c r="D671" s="357"/>
      <c r="E671" s="357"/>
      <c r="F671" s="357"/>
      <c r="G671" s="357"/>
      <c r="H671" s="358"/>
    </row>
    <row r="672" spans="1:8" ht="12" customHeight="1">
      <c r="A672" s="354"/>
      <c r="B672" s="355"/>
      <c r="C672" s="365"/>
      <c r="D672" s="365"/>
      <c r="E672" s="365"/>
      <c r="F672" s="365"/>
      <c r="G672" s="365"/>
      <c r="H672" s="366"/>
    </row>
    <row r="673" spans="1:8">
      <c r="A673" s="354"/>
      <c r="B673" s="355"/>
      <c r="C673" s="228" t="s">
        <v>229</v>
      </c>
      <c r="D673" s="229" t="str">
        <f>'PLANILHA ORÇAMENTARIA'!E165</f>
        <v>UN.</v>
      </c>
      <c r="E673" s="228"/>
      <c r="F673" s="228"/>
      <c r="G673" s="228"/>
      <c r="H673" s="230"/>
    </row>
    <row r="674" spans="1:8">
      <c r="A674" s="354"/>
      <c r="B674" s="355"/>
      <c r="C674" s="228" t="s">
        <v>231</v>
      </c>
      <c r="D674" s="229">
        <f>'PLANILHA ORÇAMENTARIA'!F165</f>
        <v>1</v>
      </c>
      <c r="E674" s="228"/>
      <c r="F674" s="228"/>
      <c r="G674" s="228"/>
      <c r="H674" s="230"/>
    </row>
    <row r="675" spans="1:8">
      <c r="A675" s="362"/>
      <c r="B675" s="363"/>
      <c r="C675" s="371" t="s">
        <v>641</v>
      </c>
      <c r="D675" s="372"/>
      <c r="E675" s="372"/>
      <c r="F675" s="372"/>
      <c r="G675" s="372"/>
      <c r="H675" s="373"/>
    </row>
    <row r="676" spans="1:8">
      <c r="A676" s="352" t="str">
        <f>'PLANILHA ORÇAMENTARIA'!A166</f>
        <v>14.11</v>
      </c>
      <c r="B676" s="353"/>
      <c r="C676" s="357" t="str">
        <f>'PLANILHA ORÇAMENTARIA'!D166</f>
        <v>TORNEIRA METÁLICA PARA LAVATÓRIO, FECHAMENTO AUTOMÁTICO, ACABAMENTO CROMADO, COM AREJADOR, APLICAÇÃO DE MESA, INCLUSIVE ENGATE FLEXÍVEL METÁLICO, FORNECIMENTO E INSTALAÇÃO</v>
      </c>
      <c r="D676" s="357"/>
      <c r="E676" s="357"/>
      <c r="F676" s="357"/>
      <c r="G676" s="357"/>
      <c r="H676" s="358"/>
    </row>
    <row r="677" spans="1:8" ht="12" customHeight="1">
      <c r="A677" s="354"/>
      <c r="B677" s="355"/>
      <c r="C677" s="365"/>
      <c r="D677" s="365"/>
      <c r="E677" s="365"/>
      <c r="F677" s="365"/>
      <c r="G677" s="365"/>
      <c r="H677" s="366"/>
    </row>
    <row r="678" spans="1:8">
      <c r="A678" s="354"/>
      <c r="B678" s="355"/>
      <c r="C678" s="228" t="s">
        <v>229</v>
      </c>
      <c r="D678" s="229" t="str">
        <f>'PLANILHA ORÇAMENTARIA'!E166</f>
        <v>UN.</v>
      </c>
      <c r="E678" s="228"/>
      <c r="F678" s="228"/>
      <c r="G678" s="228"/>
      <c r="H678" s="230"/>
    </row>
    <row r="679" spans="1:8">
      <c r="A679" s="354"/>
      <c r="B679" s="355"/>
      <c r="C679" s="228" t="s">
        <v>231</v>
      </c>
      <c r="D679" s="229">
        <f>'PLANILHA ORÇAMENTARIA'!F166</f>
        <v>4</v>
      </c>
      <c r="E679" s="228"/>
      <c r="F679" s="228"/>
      <c r="G679" s="228"/>
      <c r="H679" s="230"/>
    </row>
    <row r="680" spans="1:8">
      <c r="A680" s="362"/>
      <c r="B680" s="363"/>
      <c r="C680" s="368" t="s">
        <v>642</v>
      </c>
      <c r="D680" s="369"/>
      <c r="E680" s="369"/>
      <c r="F680" s="369"/>
      <c r="G680" s="369"/>
      <c r="H680" s="370"/>
    </row>
    <row r="681" spans="1:8" ht="12" customHeight="1">
      <c r="A681" s="352" t="str">
        <f>'PLANILHA ORÇAMENTARIA'!A167</f>
        <v>14.12</v>
      </c>
      <c r="B681" s="353"/>
      <c r="C681" s="357" t="str">
        <f>'PLANILHA ORÇAMENTARIA'!D167</f>
        <v>TORNEIRA METÁLICA PARA PIA, BICA MÓVEL, ACABAMENTO CROMADO, COM AREJADOR, APLICAÇÃO DE PAREDE, INCLUSIVE  FORNECIMENTO E INSTALAÇÃO</v>
      </c>
      <c r="D681" s="357"/>
      <c r="E681" s="357"/>
      <c r="F681" s="357"/>
      <c r="G681" s="357"/>
      <c r="H681" s="358"/>
    </row>
    <row r="682" spans="1:8">
      <c r="A682" s="354"/>
      <c r="B682" s="355"/>
      <c r="C682" s="228" t="s">
        <v>229</v>
      </c>
      <c r="D682" s="229" t="str">
        <f>'PLANILHA ORÇAMENTARIA'!E167</f>
        <v>UN.</v>
      </c>
      <c r="E682" s="228"/>
      <c r="F682" s="228"/>
      <c r="G682" s="228"/>
      <c r="H682" s="230"/>
    </row>
    <row r="683" spans="1:8">
      <c r="A683" s="354"/>
      <c r="B683" s="355"/>
      <c r="C683" s="228" t="s">
        <v>231</v>
      </c>
      <c r="D683" s="229">
        <f>'PLANILHA ORÇAMENTARIA'!F167</f>
        <v>2</v>
      </c>
      <c r="E683" s="228"/>
      <c r="F683" s="228"/>
      <c r="G683" s="228"/>
      <c r="H683" s="230"/>
    </row>
    <row r="684" spans="1:8">
      <c r="A684" s="362"/>
      <c r="B684" s="363"/>
      <c r="C684" s="371" t="s">
        <v>643</v>
      </c>
      <c r="D684" s="372"/>
      <c r="E684" s="372"/>
      <c r="F684" s="372"/>
      <c r="G684" s="372"/>
      <c r="H684" s="373"/>
    </row>
    <row r="685" spans="1:8" ht="12" customHeight="1">
      <c r="A685" s="352" t="str">
        <f>'PLANILHA ORÇAMENTARIA'!A168</f>
        <v>14.13</v>
      </c>
      <c r="B685" s="353"/>
      <c r="C685" s="357" t="str">
        <f>'PLANILHA ORÇAMENTARIA'!D168</f>
        <v>TORNEIRA METÁLICA PARA TANQUE, ACABAMENTO CROMADO, INCLUSIVE ENGATE FLEXÍVEL METÁLICO, FORNECIMENTO E INSTALAÇÃO</v>
      </c>
      <c r="D685" s="357"/>
      <c r="E685" s="357"/>
      <c r="F685" s="357"/>
      <c r="G685" s="357"/>
      <c r="H685" s="358"/>
    </row>
    <row r="686" spans="1:8">
      <c r="A686" s="354"/>
      <c r="B686" s="355"/>
      <c r="C686" s="228" t="s">
        <v>229</v>
      </c>
      <c r="D686" s="229" t="str">
        <f>'PLANILHA ORÇAMENTARIA'!E168</f>
        <v>UN.</v>
      </c>
      <c r="E686" s="228"/>
      <c r="F686" s="228"/>
      <c r="G686" s="228"/>
      <c r="H686" s="230"/>
    </row>
    <row r="687" spans="1:8">
      <c r="A687" s="354"/>
      <c r="B687" s="355"/>
      <c r="C687" s="228" t="s">
        <v>231</v>
      </c>
      <c r="D687" s="229">
        <f>'PLANILHA ORÇAMENTARIA'!F168</f>
        <v>2</v>
      </c>
      <c r="E687" s="228"/>
      <c r="F687" s="228"/>
      <c r="G687" s="228"/>
      <c r="H687" s="230"/>
    </row>
    <row r="688" spans="1:8">
      <c r="A688" s="362"/>
      <c r="B688" s="363"/>
      <c r="C688" s="371" t="s">
        <v>644</v>
      </c>
      <c r="D688" s="372"/>
      <c r="E688" s="372"/>
      <c r="F688" s="372"/>
      <c r="G688" s="372"/>
      <c r="H688" s="373"/>
    </row>
    <row r="689" spans="1:8" ht="12" customHeight="1">
      <c r="A689" s="352" t="str">
        <f>'PLANILHA ORÇAMENTARIA'!A169</f>
        <v>14.14</v>
      </c>
      <c r="B689" s="353"/>
      <c r="C689" s="357" t="str">
        <f>'PLANILHA ORÇAMENTARIA'!D169</f>
        <v>TORNEIRA METÁLICA PARA IRRIGAÇÃO/JARDIM, ACABAMENTO CROMADO, APLICAÇÃO DE PAREDE, INCLUSIVE FORNECIMENTO E INSTALAÇÃO</v>
      </c>
      <c r="D689" s="357"/>
      <c r="E689" s="357"/>
      <c r="F689" s="357"/>
      <c r="G689" s="357"/>
      <c r="H689" s="358"/>
    </row>
    <row r="690" spans="1:8">
      <c r="A690" s="354"/>
      <c r="B690" s="355"/>
      <c r="C690" s="228" t="s">
        <v>229</v>
      </c>
      <c r="D690" s="229" t="str">
        <f>'PLANILHA ORÇAMENTARIA'!E169</f>
        <v>UN.</v>
      </c>
      <c r="E690" s="228"/>
      <c r="F690" s="228"/>
      <c r="G690" s="228"/>
      <c r="H690" s="230"/>
    </row>
    <row r="691" spans="1:8">
      <c r="A691" s="354"/>
      <c r="B691" s="355"/>
      <c r="C691" s="228" t="s">
        <v>231</v>
      </c>
      <c r="D691" s="229">
        <f>'PLANILHA ORÇAMENTARIA'!F169</f>
        <v>4</v>
      </c>
      <c r="E691" s="228"/>
      <c r="F691" s="228"/>
      <c r="G691" s="228"/>
      <c r="H691" s="230"/>
    </row>
    <row r="692" spans="1:8">
      <c r="A692" s="362"/>
      <c r="B692" s="363"/>
      <c r="C692" s="371" t="s">
        <v>645</v>
      </c>
      <c r="D692" s="372"/>
      <c r="E692" s="372"/>
      <c r="F692" s="372"/>
      <c r="G692" s="372"/>
      <c r="H692" s="373"/>
    </row>
    <row r="693" spans="1:8" ht="12" customHeight="1">
      <c r="A693" s="352" t="str">
        <f>'PLANILHA ORÇAMENTARIA'!A170</f>
        <v>14.15</v>
      </c>
      <c r="B693" s="353"/>
      <c r="C693" s="356" t="str">
        <f>'PLANILHA ORÇAMENTARIA'!D170</f>
        <v>BANCADA EM GRANITO CINZA ANDORINHA E=3CM, APOIADA EM CONSOLE DE METALON 20 X 30 MM</v>
      </c>
      <c r="D693" s="357"/>
      <c r="E693" s="357"/>
      <c r="F693" s="357"/>
      <c r="G693" s="357"/>
      <c r="H693" s="358"/>
    </row>
    <row r="694" spans="1:8">
      <c r="A694" s="354"/>
      <c r="B694" s="355"/>
      <c r="C694" s="235" t="s">
        <v>229</v>
      </c>
      <c r="D694" s="229" t="str">
        <f>'PLANILHA ORÇAMENTARIA'!E170</f>
        <v>M2</v>
      </c>
      <c r="E694" s="228"/>
      <c r="F694" s="228"/>
      <c r="G694" s="228"/>
      <c r="H694" s="230"/>
    </row>
    <row r="695" spans="1:8">
      <c r="A695" s="354"/>
      <c r="B695" s="355"/>
      <c r="C695" s="235" t="s">
        <v>231</v>
      </c>
      <c r="D695" s="229">
        <f>'PLANILHA ORÇAMENTARIA'!G170</f>
        <v>0</v>
      </c>
      <c r="E695" s="228"/>
      <c r="F695" s="228"/>
      <c r="G695" s="228"/>
      <c r="H695" s="230"/>
    </row>
    <row r="696" spans="1:8">
      <c r="A696" s="354"/>
      <c r="B696" s="355"/>
      <c r="C696" s="364" t="s">
        <v>625</v>
      </c>
      <c r="D696" s="365"/>
      <c r="E696" s="365"/>
      <c r="F696" s="365"/>
      <c r="G696" s="365"/>
      <c r="H696" s="366"/>
    </row>
    <row r="697" spans="1:8" ht="12" customHeight="1">
      <c r="A697" s="354"/>
      <c r="B697" s="355"/>
      <c r="C697" s="364" t="s">
        <v>626</v>
      </c>
      <c r="D697" s="365"/>
      <c r="E697" s="365"/>
      <c r="F697" s="365"/>
      <c r="G697" s="365"/>
      <c r="H697" s="366"/>
    </row>
    <row r="698" spans="1:8">
      <c r="A698" s="354"/>
      <c r="B698" s="355"/>
      <c r="C698" s="364" t="s">
        <v>627</v>
      </c>
      <c r="D698" s="365"/>
      <c r="E698" s="365"/>
      <c r="F698" s="365"/>
      <c r="G698" s="365"/>
      <c r="H698" s="366"/>
    </row>
    <row r="699" spans="1:8">
      <c r="A699" s="354"/>
      <c r="B699" s="355"/>
      <c r="C699" s="364" t="s">
        <v>628</v>
      </c>
      <c r="D699" s="365"/>
      <c r="E699" s="365"/>
      <c r="F699" s="365"/>
      <c r="G699" s="365"/>
      <c r="H699" s="366"/>
    </row>
    <row r="700" spans="1:8">
      <c r="A700" s="362"/>
      <c r="B700" s="363"/>
      <c r="C700" s="237" t="s">
        <v>542</v>
      </c>
      <c r="D700" s="242">
        <f>(27.5+12+1.5+1.2)</f>
        <v>42.2</v>
      </c>
      <c r="E700" s="239"/>
      <c r="F700" s="239"/>
      <c r="G700" s="239"/>
      <c r="H700" s="240"/>
    </row>
    <row r="701" spans="1:8">
      <c r="A701" s="375">
        <f>'PLANILHA ORÇAMENTARIA'!A172</f>
        <v>15</v>
      </c>
      <c r="B701" s="375"/>
      <c r="C701" s="376" t="str">
        <f>'PLANILHA ORÇAMENTARIA'!D172</f>
        <v>SISTEMA DE PROTEÇÃO CONTRA INCÊNDIO</v>
      </c>
      <c r="D701" s="376"/>
      <c r="E701" s="376"/>
      <c r="F701" s="376"/>
      <c r="G701" s="376"/>
      <c r="H701" s="376"/>
    </row>
    <row r="702" spans="1:8" ht="12" customHeight="1">
      <c r="A702" s="391" t="str">
        <f>'PLANILHA ORÇAMENTARIA'!A173</f>
        <v>15.1</v>
      </c>
      <c r="B702" s="393"/>
      <c r="C702" s="405" t="str">
        <f>'PLANILHA ORÇAMENTARIA'!D173</f>
        <v>LUMINÁRIA DE EMERGÊNCIA - FORNECIMENTO E INSTALAÇÃO. AF_11/2017</v>
      </c>
      <c r="D702" s="405"/>
      <c r="E702" s="405"/>
      <c r="F702" s="405"/>
      <c r="G702" s="405"/>
      <c r="H702" s="406"/>
    </row>
    <row r="703" spans="1:8">
      <c r="A703" s="394"/>
      <c r="B703" s="396"/>
      <c r="C703" s="100" t="s">
        <v>229</v>
      </c>
      <c r="D703" s="102" t="str">
        <f>'PLANILHA ORÇAMENTARIA'!E173</f>
        <v>UN.</v>
      </c>
      <c r="E703" s="100"/>
      <c r="F703" s="100"/>
      <c r="G703" s="100"/>
      <c r="H703" s="101"/>
    </row>
    <row r="704" spans="1:8">
      <c r="A704" s="394"/>
      <c r="B704" s="396"/>
      <c r="C704" s="100" t="s">
        <v>231</v>
      </c>
      <c r="D704" s="106">
        <f>'PLANILHA ORÇAMENTARIA'!F173</f>
        <v>17</v>
      </c>
      <c r="E704" s="100"/>
      <c r="F704" s="100"/>
      <c r="G704" s="100"/>
      <c r="H704" s="101"/>
    </row>
    <row r="705" spans="1:8">
      <c r="A705" s="397"/>
      <c r="B705" s="399"/>
      <c r="C705" s="402" t="s">
        <v>454</v>
      </c>
      <c r="D705" s="403"/>
      <c r="E705" s="403"/>
      <c r="F705" s="403"/>
      <c r="G705" s="403"/>
      <c r="H705" s="404"/>
    </row>
    <row r="706" spans="1:8" ht="12" customHeight="1">
      <c r="A706" s="391" t="str">
        <f>'PLANILHA ORÇAMENTARIA'!A174</f>
        <v>15.2</v>
      </c>
      <c r="B706" s="393"/>
      <c r="C706" s="405" t="str">
        <f>'PLANILHA ORÇAMENTARIA'!D174</f>
        <v>PLACA FOTOLUMINESCENTE "S12" - 380 X 190 MM (SAÍDA)</v>
      </c>
      <c r="D706" s="405"/>
      <c r="E706" s="405"/>
      <c r="F706" s="405"/>
      <c r="G706" s="405"/>
      <c r="H706" s="406"/>
    </row>
    <row r="707" spans="1:8">
      <c r="A707" s="394"/>
      <c r="B707" s="396"/>
      <c r="C707" s="100" t="s">
        <v>229</v>
      </c>
      <c r="D707" s="102" t="str">
        <f>'PLANILHA ORÇAMENTARIA'!E174</f>
        <v>UN.</v>
      </c>
      <c r="E707" s="100"/>
      <c r="F707" s="100"/>
      <c r="G707" s="100"/>
      <c r="H707" s="101"/>
    </row>
    <row r="708" spans="1:8">
      <c r="A708" s="394"/>
      <c r="B708" s="396"/>
      <c r="C708" s="100" t="s">
        <v>231</v>
      </c>
      <c r="D708" s="106">
        <f>'PLANILHA ORÇAMENTARIA'!F174</f>
        <v>4</v>
      </c>
      <c r="E708" s="100"/>
      <c r="F708" s="100"/>
      <c r="G708" s="100"/>
      <c r="H708" s="101"/>
    </row>
    <row r="709" spans="1:8">
      <c r="A709" s="397"/>
      <c r="B709" s="399"/>
      <c r="C709" s="402" t="s">
        <v>454</v>
      </c>
      <c r="D709" s="403"/>
      <c r="E709" s="403"/>
      <c r="F709" s="403"/>
      <c r="G709" s="403"/>
      <c r="H709" s="404"/>
    </row>
    <row r="710" spans="1:8" ht="12" customHeight="1">
      <c r="A710" s="391" t="str">
        <f>'PLANILHA ORÇAMENTARIA'!A175</f>
        <v>15.3</v>
      </c>
      <c r="B710" s="393"/>
      <c r="C710" s="405" t="str">
        <f>'PLANILHA ORÇAMENTARIA'!D175</f>
        <v>PLACA DE INDICATIVA DE "EXTINTOR" EM PVC, DIM.: 20 X 20 CM</v>
      </c>
      <c r="D710" s="405"/>
      <c r="E710" s="405"/>
      <c r="F710" s="405"/>
      <c r="G710" s="405"/>
      <c r="H710" s="406"/>
    </row>
    <row r="711" spans="1:8">
      <c r="A711" s="394"/>
      <c r="B711" s="396"/>
      <c r="C711" s="100" t="s">
        <v>229</v>
      </c>
      <c r="D711" s="102" t="str">
        <f>'PLANILHA ORÇAMENTARIA'!E175</f>
        <v>UN.</v>
      </c>
      <c r="E711" s="100"/>
      <c r="F711" s="100"/>
      <c r="G711" s="100"/>
      <c r="H711" s="101"/>
    </row>
    <row r="712" spans="1:8">
      <c r="A712" s="394"/>
      <c r="B712" s="396"/>
      <c r="C712" s="100" t="s">
        <v>231</v>
      </c>
      <c r="D712" s="106">
        <f>'PLANILHA ORÇAMENTARIA'!F175</f>
        <v>2</v>
      </c>
      <c r="E712" s="100"/>
      <c r="F712" s="100"/>
      <c r="G712" s="100"/>
      <c r="H712" s="101"/>
    </row>
    <row r="713" spans="1:8">
      <c r="A713" s="397"/>
      <c r="B713" s="399"/>
      <c r="C713" s="402" t="s">
        <v>454</v>
      </c>
      <c r="D713" s="403"/>
      <c r="E713" s="403"/>
      <c r="F713" s="403"/>
      <c r="G713" s="403"/>
      <c r="H713" s="404"/>
    </row>
    <row r="714" spans="1:8" ht="12" customHeight="1">
      <c r="A714" s="391" t="str">
        <f>'PLANILHA ORÇAMENTARIA'!A176</f>
        <v>15.4</v>
      </c>
      <c r="B714" s="393"/>
      <c r="C714" s="405" t="str">
        <f>'PLANILHA ORÇAMENTARIA'!D176</f>
        <v>EXTINTOR DE INCÊNDIO TIPO PÓ QUÍMICO 2-A:20-B:C, CAPACIDADE 4 KG</v>
      </c>
      <c r="D714" s="405"/>
      <c r="E714" s="405"/>
      <c r="F714" s="405"/>
      <c r="G714" s="405"/>
      <c r="H714" s="406"/>
    </row>
    <row r="715" spans="1:8">
      <c r="A715" s="394"/>
      <c r="B715" s="396"/>
      <c r="C715" s="100" t="s">
        <v>229</v>
      </c>
      <c r="D715" s="102" t="str">
        <f>'PLANILHA ORÇAMENTARIA'!E176</f>
        <v>UN.</v>
      </c>
      <c r="E715" s="100"/>
      <c r="F715" s="100"/>
      <c r="G715" s="100"/>
      <c r="H715" s="101"/>
    </row>
    <row r="716" spans="1:8">
      <c r="A716" s="394"/>
      <c r="B716" s="396"/>
      <c r="C716" s="100" t="s">
        <v>231</v>
      </c>
      <c r="D716" s="106">
        <f>'PLANILHA ORÇAMENTARIA'!F176</f>
        <v>2</v>
      </c>
      <c r="E716" s="100"/>
      <c r="F716" s="100"/>
      <c r="G716" s="100"/>
      <c r="H716" s="101"/>
    </row>
    <row r="717" spans="1:8">
      <c r="A717" s="397"/>
      <c r="B717" s="399"/>
      <c r="C717" s="402" t="s">
        <v>454</v>
      </c>
      <c r="D717" s="403"/>
      <c r="E717" s="403"/>
      <c r="F717" s="403"/>
      <c r="G717" s="403"/>
      <c r="H717" s="404"/>
    </row>
    <row r="718" spans="1:8" ht="12" customHeight="1">
      <c r="A718" s="391" t="str">
        <f>'PLANILHA ORÇAMENTARIA'!A177</f>
        <v>15.5</v>
      </c>
      <c r="B718" s="393"/>
      <c r="C718" s="405" t="str">
        <f>'PLANILHA ORÇAMENTARIA'!D177</f>
        <v>PLACA FOTOLUMINESCENTE "S2" SAÍDA DE EMERGÊNCIA ESQUERDA/DIREITA 252X126MM</v>
      </c>
      <c r="D718" s="405"/>
      <c r="E718" s="405"/>
      <c r="F718" s="405"/>
      <c r="G718" s="405"/>
      <c r="H718" s="406"/>
    </row>
    <row r="719" spans="1:8">
      <c r="A719" s="394"/>
      <c r="B719" s="396"/>
      <c r="C719" s="100" t="s">
        <v>229</v>
      </c>
      <c r="D719" s="102" t="str">
        <f>'PLANILHA ORÇAMENTARIA'!E177</f>
        <v>UN.</v>
      </c>
      <c r="E719" s="100"/>
      <c r="F719" s="100"/>
      <c r="G719" s="100"/>
      <c r="H719" s="101"/>
    </row>
    <row r="720" spans="1:8">
      <c r="A720" s="394"/>
      <c r="B720" s="396"/>
      <c r="C720" s="100" t="s">
        <v>231</v>
      </c>
      <c r="D720" s="106">
        <f>'PLANILHA ORÇAMENTARIA'!F177</f>
        <v>4</v>
      </c>
      <c r="E720" s="100"/>
      <c r="F720" s="100"/>
      <c r="G720" s="100"/>
      <c r="H720" s="101"/>
    </row>
    <row r="721" spans="1:8">
      <c r="A721" s="397"/>
      <c r="B721" s="399"/>
      <c r="C721" s="402" t="s">
        <v>454</v>
      </c>
      <c r="D721" s="403"/>
      <c r="E721" s="403"/>
      <c r="F721" s="403"/>
      <c r="G721" s="403"/>
      <c r="H721" s="404"/>
    </row>
    <row r="722" spans="1:8">
      <c r="A722" s="375">
        <f>'PLANILHA ORÇAMENTARIA'!A179</f>
        <v>16</v>
      </c>
      <c r="B722" s="375"/>
      <c r="C722" s="376" t="str">
        <f>'PLANILHA ORÇAMENTARIA'!D179</f>
        <v xml:space="preserve">INSTALAÇÕES ELÉTRICAS </v>
      </c>
      <c r="D722" s="376"/>
      <c r="E722" s="376"/>
      <c r="F722" s="376"/>
      <c r="G722" s="376"/>
      <c r="H722" s="376"/>
    </row>
    <row r="723" spans="1:8">
      <c r="A723" s="391" t="str">
        <f>'PLANILHA ORÇAMENTARIA'!A181</f>
        <v>16.1.1</v>
      </c>
      <c r="B723" s="393"/>
      <c r="C723" s="405" t="str">
        <f>'PLANILHA ORÇAMENTARIA'!D181</f>
        <v>REMOÇÃO DE LUMINÁRIA FLUORESCENTE</v>
      </c>
      <c r="D723" s="405"/>
      <c r="E723" s="405"/>
      <c r="F723" s="405"/>
      <c r="G723" s="405"/>
      <c r="H723" s="406"/>
    </row>
    <row r="724" spans="1:8">
      <c r="A724" s="394"/>
      <c r="B724" s="396"/>
      <c r="C724" s="100" t="s">
        <v>229</v>
      </c>
      <c r="D724" s="192" t="str">
        <f>'PLANILHA ORÇAMENTARIA'!E182</f>
        <v>UN.</v>
      </c>
      <c r="E724" s="100"/>
      <c r="F724" s="100"/>
      <c r="G724" s="100"/>
      <c r="H724" s="101"/>
    </row>
    <row r="725" spans="1:8">
      <c r="A725" s="394"/>
      <c r="B725" s="396"/>
      <c r="C725" s="100" t="s">
        <v>231</v>
      </c>
      <c r="D725" s="106">
        <f>'PLANILHA ORÇAMENTARIA'!F181</f>
        <v>16</v>
      </c>
      <c r="E725" s="100"/>
      <c r="F725" s="100"/>
      <c r="G725" s="100"/>
      <c r="H725" s="101"/>
    </row>
    <row r="726" spans="1:8">
      <c r="A726" s="397"/>
      <c r="B726" s="399"/>
      <c r="C726" s="402" t="s">
        <v>455</v>
      </c>
      <c r="D726" s="403"/>
      <c r="E726" s="403"/>
      <c r="F726" s="403"/>
      <c r="G726" s="403"/>
      <c r="H726" s="404"/>
    </row>
    <row r="727" spans="1:8" ht="12" customHeight="1">
      <c r="A727" s="391" t="str">
        <f>'PLANILHA ORÇAMENTARIA'!A182</f>
        <v>16.1.2</v>
      </c>
      <c r="B727" s="393"/>
      <c r="C727" s="405" t="str">
        <f>'PLANILHA ORÇAMENTARIA'!D182</f>
        <v>QUADRO DE DISTRIBUIÇÃO PARA 24 MÓDULOS COM BARRAMENTO 100 A.</v>
      </c>
      <c r="D727" s="405"/>
      <c r="E727" s="405"/>
      <c r="F727" s="405"/>
      <c r="G727" s="405"/>
      <c r="H727" s="406"/>
    </row>
    <row r="728" spans="1:8">
      <c r="A728" s="394"/>
      <c r="B728" s="396"/>
      <c r="C728" s="100" t="s">
        <v>229</v>
      </c>
      <c r="D728" s="102" t="str">
        <f>'PLANILHA ORÇAMENTARIA'!E182</f>
        <v>UN.</v>
      </c>
      <c r="E728" s="100"/>
      <c r="F728" s="100"/>
      <c r="G728" s="100"/>
      <c r="H728" s="101"/>
    </row>
    <row r="729" spans="1:8">
      <c r="A729" s="394"/>
      <c r="B729" s="396"/>
      <c r="C729" s="100" t="s">
        <v>231</v>
      </c>
      <c r="D729" s="106">
        <f>'PLANILHA ORÇAMENTARIA'!F182</f>
        <v>2</v>
      </c>
      <c r="E729" s="100"/>
      <c r="F729" s="100"/>
      <c r="G729" s="100"/>
      <c r="H729" s="101"/>
    </row>
    <row r="730" spans="1:8">
      <c r="A730" s="397"/>
      <c r="B730" s="399"/>
      <c r="C730" s="402" t="s">
        <v>456</v>
      </c>
      <c r="D730" s="403"/>
      <c r="E730" s="403"/>
      <c r="F730" s="403"/>
      <c r="G730" s="403"/>
      <c r="H730" s="404"/>
    </row>
    <row r="731" spans="1:8" ht="17.25" customHeight="1">
      <c r="A731" s="391" t="str">
        <f>'PLANILHA ORÇAMENTARIA'!A183</f>
        <v>16.1.3</v>
      </c>
      <c r="B731" s="393"/>
      <c r="C731" s="405" t="str">
        <f>'PLANILHA ORÇAMENTARIA'!D183</f>
        <v>CAIXA DE PASSAGEM EM ALVENARIA E TAMPA DE CONCRETO, FUNDO DE BRITA, TIPO 1,30 X 40 X 40 CM, INCLUSIVE ESCAVAÇÃO, REATERRO E BOTA-FORA.</v>
      </c>
      <c r="D731" s="405"/>
      <c r="E731" s="405"/>
      <c r="F731" s="405"/>
      <c r="G731" s="405"/>
      <c r="H731" s="406"/>
    </row>
    <row r="732" spans="1:8" ht="17.25" customHeight="1">
      <c r="A732" s="394"/>
      <c r="B732" s="396"/>
      <c r="C732" s="100" t="s">
        <v>229</v>
      </c>
      <c r="D732" s="102" t="str">
        <f>'PLANILHA ORÇAMENTARIA'!E183</f>
        <v>UN.</v>
      </c>
      <c r="E732" s="100"/>
      <c r="F732" s="100"/>
      <c r="G732" s="100"/>
      <c r="H732" s="101"/>
    </row>
    <row r="733" spans="1:8" ht="17.25" customHeight="1">
      <c r="A733" s="394"/>
      <c r="B733" s="396"/>
      <c r="C733" s="100" t="s">
        <v>231</v>
      </c>
      <c r="D733" s="106">
        <f>'PLANILHA ORÇAMENTARIA'!F183</f>
        <v>2</v>
      </c>
      <c r="E733" s="100"/>
      <c r="F733" s="100"/>
      <c r="G733" s="100"/>
      <c r="H733" s="101"/>
    </row>
    <row r="734" spans="1:8" ht="10.5" customHeight="1">
      <c r="A734" s="397"/>
      <c r="B734" s="399"/>
      <c r="C734" s="402" t="s">
        <v>457</v>
      </c>
      <c r="D734" s="403"/>
      <c r="E734" s="403"/>
      <c r="F734" s="403"/>
      <c r="G734" s="403"/>
      <c r="H734" s="404"/>
    </row>
    <row r="735" spans="1:8" ht="12" customHeight="1">
      <c r="A735" s="391" t="str">
        <f>'PLANILHA ORÇAMENTARIA'!A184</f>
        <v>16.1.4</v>
      </c>
      <c r="B735" s="393"/>
      <c r="C735" s="405" t="str">
        <f>'PLANILHA ORÇAMENTARIA'!D184</f>
        <v>PONTO DE INTERRUPTOR, INCLUINDO ELETRODUTO DE PVC RÍGIDO E CAIXA COM ESPELHO</v>
      </c>
      <c r="D735" s="405"/>
      <c r="E735" s="405"/>
      <c r="F735" s="405"/>
      <c r="G735" s="405"/>
      <c r="H735" s="406"/>
    </row>
    <row r="736" spans="1:8">
      <c r="A736" s="394"/>
      <c r="B736" s="396"/>
      <c r="C736" s="100" t="s">
        <v>229</v>
      </c>
      <c r="D736" s="102" t="str">
        <f>'PLANILHA ORÇAMENTARIA'!E184</f>
        <v>UN.</v>
      </c>
      <c r="E736" s="100"/>
      <c r="F736" s="100"/>
      <c r="G736" s="100"/>
      <c r="H736" s="101"/>
    </row>
    <row r="737" spans="1:8">
      <c r="A737" s="394"/>
      <c r="B737" s="396"/>
      <c r="C737" s="100" t="s">
        <v>231</v>
      </c>
      <c r="D737" s="106">
        <f>'PLANILHA ORÇAMENTARIA'!F184</f>
        <v>26</v>
      </c>
      <c r="E737" s="100"/>
      <c r="F737" s="100"/>
      <c r="G737" s="100"/>
      <c r="H737" s="101"/>
    </row>
    <row r="738" spans="1:8">
      <c r="A738" s="397"/>
      <c r="B738" s="399"/>
      <c r="C738" s="402" t="s">
        <v>458</v>
      </c>
      <c r="D738" s="403"/>
      <c r="E738" s="403"/>
      <c r="F738" s="403"/>
      <c r="G738" s="403"/>
      <c r="H738" s="404"/>
    </row>
    <row r="739" spans="1:8">
      <c r="A739" s="391" t="str">
        <f>'PLANILHA ORÇAMENTARIA'!A185</f>
        <v>16.1.5</v>
      </c>
      <c r="B739" s="393"/>
      <c r="C739" s="405" t="str">
        <f>'PLANILHA ORÇAMENTARIA'!D185</f>
        <v>PONTO DE LUZ EMBUTIDO, INCLUINDO ELETRODUTO DE PVC
RÍGIDO E CAIXA COM ESPELHO (POR UNIDADE)</v>
      </c>
      <c r="D739" s="405"/>
      <c r="E739" s="405"/>
      <c r="F739" s="405"/>
      <c r="G739" s="405"/>
      <c r="H739" s="406"/>
    </row>
    <row r="740" spans="1:8">
      <c r="A740" s="394"/>
      <c r="B740" s="396"/>
      <c r="C740" s="100" t="s">
        <v>229</v>
      </c>
      <c r="D740" s="124" t="str">
        <f>'PLANILHA ORÇAMENTARIA'!E185</f>
        <v>UN.</v>
      </c>
      <c r="E740" s="100"/>
      <c r="F740" s="100"/>
      <c r="G740" s="100"/>
      <c r="H740" s="101"/>
    </row>
    <row r="741" spans="1:8">
      <c r="A741" s="394"/>
      <c r="B741" s="396"/>
      <c r="C741" s="100" t="s">
        <v>231</v>
      </c>
      <c r="D741" s="106">
        <f>'PLANILHA ORÇAMENTARIA'!F185</f>
        <v>71</v>
      </c>
      <c r="E741" s="100"/>
      <c r="F741" s="100"/>
      <c r="G741" s="100"/>
      <c r="H741" s="101"/>
    </row>
    <row r="742" spans="1:8">
      <c r="A742" s="397"/>
      <c r="B742" s="399"/>
      <c r="C742" s="402" t="s">
        <v>459</v>
      </c>
      <c r="D742" s="403"/>
      <c r="E742" s="403"/>
      <c r="F742" s="403"/>
      <c r="G742" s="403"/>
      <c r="H742" s="404"/>
    </row>
    <row r="743" spans="1:8" ht="12" customHeight="1">
      <c r="A743" s="391" t="str">
        <f>'PLANILHA ORÇAMENTARIA'!A186</f>
        <v>16.1.6</v>
      </c>
      <c r="B743" s="393"/>
      <c r="C743" s="405" t="str">
        <f>'PLANILHA ORÇAMENTARIA'!D186</f>
        <v>PONTO DE TOMADA DE EMBUTIR, INCLUINDO ELETRODUTO DE PVC RÍGIDO E CAIXA COM ESPELHO</v>
      </c>
      <c r="D743" s="405"/>
      <c r="E743" s="405"/>
      <c r="F743" s="405"/>
      <c r="G743" s="405"/>
      <c r="H743" s="406"/>
    </row>
    <row r="744" spans="1:8">
      <c r="A744" s="394"/>
      <c r="B744" s="396"/>
      <c r="C744" s="100" t="s">
        <v>229</v>
      </c>
      <c r="D744" s="102" t="str">
        <f>'PLANILHA ORÇAMENTARIA'!E186</f>
        <v>UN.</v>
      </c>
      <c r="E744" s="100"/>
      <c r="F744" s="100"/>
      <c r="G744" s="100"/>
      <c r="H744" s="101"/>
    </row>
    <row r="745" spans="1:8">
      <c r="A745" s="394"/>
      <c r="B745" s="396"/>
      <c r="C745" s="100" t="s">
        <v>231</v>
      </c>
      <c r="D745" s="106">
        <f>'PLANILHA ORÇAMENTARIA'!F186</f>
        <v>47</v>
      </c>
      <c r="E745" s="100"/>
      <c r="F745" s="100"/>
      <c r="G745" s="100"/>
      <c r="H745" s="101"/>
    </row>
    <row r="746" spans="1:8">
      <c r="A746" s="397"/>
      <c r="B746" s="399"/>
      <c r="C746" s="402" t="s">
        <v>459</v>
      </c>
      <c r="D746" s="403"/>
      <c r="E746" s="403"/>
      <c r="F746" s="403"/>
      <c r="G746" s="403"/>
      <c r="H746" s="404"/>
    </row>
    <row r="747" spans="1:8" ht="12" customHeight="1">
      <c r="A747" s="391" t="str">
        <f>'PLANILHA ORÇAMENTARIA'!A187</f>
        <v>16.1.7</v>
      </c>
      <c r="B747" s="393"/>
      <c r="C747" s="405" t="str">
        <f>'PLANILHA ORÇAMENTARIA'!D187</f>
        <v>LUMINIARIA TIPO PLAFON (SOBREPOR), QUADRADA, 24X24CM, EM ALUMINOU PINTADO COR BRANCA, LED 25W C/ DIFUSOR, ALADIN OU SIMILAR</v>
      </c>
      <c r="D747" s="405"/>
      <c r="E747" s="405"/>
      <c r="F747" s="405"/>
      <c r="G747" s="405"/>
      <c r="H747" s="406"/>
    </row>
    <row r="748" spans="1:8">
      <c r="A748" s="394"/>
      <c r="B748" s="396"/>
      <c r="C748" s="100" t="s">
        <v>229</v>
      </c>
      <c r="D748" s="102" t="str">
        <f>'PLANILHA ORÇAMENTARIA'!E187</f>
        <v>UN.</v>
      </c>
      <c r="E748" s="100"/>
      <c r="F748" s="100"/>
      <c r="G748" s="100"/>
      <c r="H748" s="101"/>
    </row>
    <row r="749" spans="1:8">
      <c r="A749" s="394"/>
      <c r="B749" s="396"/>
      <c r="C749" s="100" t="s">
        <v>231</v>
      </c>
      <c r="D749" s="106">
        <f>'PLANILHA ORÇAMENTARIA'!F187</f>
        <v>71</v>
      </c>
      <c r="E749" s="100"/>
      <c r="F749" s="100"/>
      <c r="G749" s="100"/>
      <c r="H749" s="101"/>
    </row>
    <row r="750" spans="1:8">
      <c r="A750" s="397"/>
      <c r="B750" s="399"/>
      <c r="C750" s="402" t="s">
        <v>459</v>
      </c>
      <c r="D750" s="403"/>
      <c r="E750" s="403"/>
      <c r="F750" s="403"/>
      <c r="G750" s="403"/>
      <c r="H750" s="404"/>
    </row>
    <row r="751" spans="1:8">
      <c r="A751" s="409"/>
      <c r="B751" s="409"/>
      <c r="C751" s="410" t="str">
        <f>'PLANILHA ORÇAMENTARIA'!D188</f>
        <v>SISTEMA DE PROTEÇÃO CONTRA DESCARGAS ATMOSFÉRICAS (SPDA)</v>
      </c>
      <c r="D751" s="410"/>
      <c r="E751" s="410"/>
      <c r="F751" s="410"/>
      <c r="G751" s="410"/>
      <c r="H751" s="410"/>
    </row>
    <row r="752" spans="1:8" ht="12" customHeight="1">
      <c r="A752" s="391" t="str">
        <f>'PLANILHA ORÇAMENTARIA'!A189</f>
        <v>16.2.1</v>
      </c>
      <c r="B752" s="393"/>
      <c r="C752" s="405" t="str">
        <f>'PLANILHA ORÇAMENTARIA'!D189</f>
        <v>CAPTOR DE LATÃO CROMADO, COBRE CROMADO OU AÇO INOXIDÁVEL, TIPO FRANKLIN.</v>
      </c>
      <c r="D752" s="405"/>
      <c r="E752" s="405"/>
      <c r="F752" s="405"/>
      <c r="G752" s="405"/>
      <c r="H752" s="406"/>
    </row>
    <row r="753" spans="1:8">
      <c r="A753" s="394"/>
      <c r="B753" s="396"/>
      <c r="C753" s="100" t="s">
        <v>229</v>
      </c>
      <c r="D753" s="102" t="str">
        <f>'PLANILHA ORÇAMENTARIA'!E189</f>
        <v>UN.</v>
      </c>
      <c r="E753" s="100"/>
      <c r="F753" s="100"/>
      <c r="G753" s="100"/>
      <c r="H753" s="101"/>
    </row>
    <row r="754" spans="1:8">
      <c r="A754" s="394"/>
      <c r="B754" s="396"/>
      <c r="C754" s="100" t="s">
        <v>231</v>
      </c>
      <c r="D754" s="106">
        <f>'PLANILHA ORÇAMENTARIA'!F189</f>
        <v>2</v>
      </c>
      <c r="E754" s="100"/>
      <c r="F754" s="100"/>
      <c r="G754" s="100"/>
      <c r="H754" s="101"/>
    </row>
    <row r="755" spans="1:8">
      <c r="A755" s="397"/>
      <c r="B755" s="399"/>
      <c r="C755" s="402" t="s">
        <v>239</v>
      </c>
      <c r="D755" s="403"/>
      <c r="E755" s="403"/>
      <c r="F755" s="403"/>
      <c r="G755" s="403"/>
      <c r="H755" s="404"/>
    </row>
    <row r="756" spans="1:8" ht="12" customHeight="1">
      <c r="A756" s="391" t="str">
        <f>'PLANILHA ORÇAMENTARIA'!A190</f>
        <v>16.2.2</v>
      </c>
      <c r="B756" s="393"/>
      <c r="C756" s="405" t="str">
        <f>'PLANILHA ORÇAMENTARIA'!D190</f>
        <v>CONECTOR CABO-HASTE EM BRONZE NATURAL PARA DOIS CABOS DE COBRE DE 16-70 MM².</v>
      </c>
      <c r="D756" s="405"/>
      <c r="E756" s="405"/>
      <c r="F756" s="405"/>
      <c r="G756" s="405"/>
      <c r="H756" s="406"/>
    </row>
    <row r="757" spans="1:8">
      <c r="A757" s="394"/>
      <c r="B757" s="396"/>
      <c r="C757" s="100" t="s">
        <v>229</v>
      </c>
      <c r="D757" s="102" t="str">
        <f>'PLANILHA ORÇAMENTARIA'!E190</f>
        <v>UN.</v>
      </c>
      <c r="E757" s="100"/>
      <c r="F757" s="100"/>
      <c r="G757" s="100"/>
      <c r="H757" s="101"/>
    </row>
    <row r="758" spans="1:8">
      <c r="A758" s="394"/>
      <c r="B758" s="396"/>
      <c r="C758" s="100" t="s">
        <v>231</v>
      </c>
      <c r="D758" s="106">
        <f>'PLANILHA ORÇAMENTARIA'!F190</f>
        <v>4</v>
      </c>
      <c r="E758" s="100"/>
      <c r="F758" s="100"/>
      <c r="G758" s="100"/>
      <c r="H758" s="101"/>
    </row>
    <row r="759" spans="1:8">
      <c r="A759" s="397"/>
      <c r="B759" s="399"/>
      <c r="C759" s="402" t="s">
        <v>239</v>
      </c>
      <c r="D759" s="403"/>
      <c r="E759" s="403"/>
      <c r="F759" s="403"/>
      <c r="G759" s="403"/>
      <c r="H759" s="404"/>
    </row>
    <row r="760" spans="1:8" ht="12" customHeight="1">
      <c r="A760" s="391" t="str">
        <f>'PLANILHA ORÇAMENTARIA'!A191</f>
        <v>16.2.3</v>
      </c>
      <c r="B760" s="393"/>
      <c r="C760" s="405" t="str">
        <f>'PLANILHA ORÇAMENTARIA'!D191</f>
        <v>MASTRO SIMPLES DE FERRO GALVANIZADO PARA PÁRA-RAIOS, ALTURA DE 3 M, Ø 40 MM (1 1/2") OU 50 MM (2"), COMPLETO.</v>
      </c>
      <c r="D760" s="405"/>
      <c r="E760" s="405"/>
      <c r="F760" s="405"/>
      <c r="G760" s="405"/>
      <c r="H760" s="406"/>
    </row>
    <row r="761" spans="1:8">
      <c r="A761" s="394"/>
      <c r="B761" s="396"/>
      <c r="C761" s="100" t="s">
        <v>229</v>
      </c>
      <c r="D761" s="102" t="str">
        <f>'PLANILHA ORÇAMENTARIA'!E191</f>
        <v>UN.</v>
      </c>
      <c r="E761" s="100"/>
      <c r="F761" s="100"/>
      <c r="G761" s="100"/>
      <c r="H761" s="101"/>
    </row>
    <row r="762" spans="1:8">
      <c r="A762" s="394"/>
      <c r="B762" s="396"/>
      <c r="C762" s="100" t="s">
        <v>231</v>
      </c>
      <c r="D762" s="106">
        <f>'PLANILHA ORÇAMENTARIA'!F191</f>
        <v>2</v>
      </c>
      <c r="E762" s="100"/>
      <c r="F762" s="100"/>
      <c r="G762" s="100"/>
      <c r="H762" s="101"/>
    </row>
    <row r="763" spans="1:8">
      <c r="A763" s="397"/>
      <c r="B763" s="399"/>
      <c r="C763" s="402" t="s">
        <v>239</v>
      </c>
      <c r="D763" s="403"/>
      <c r="E763" s="403"/>
      <c r="F763" s="403"/>
      <c r="G763" s="403"/>
      <c r="H763" s="404"/>
    </row>
    <row r="764" spans="1:8" ht="12" customHeight="1">
      <c r="A764" s="391" t="str">
        <f>'PLANILHA ORÇAMENTARIA'!A192</f>
        <v>16.2.4</v>
      </c>
      <c r="B764" s="393"/>
      <c r="C764" s="405" t="str">
        <f>'PLANILHA ORÇAMENTARIA'!D192</f>
        <v>ABRAÇADEIRA GUIA PARA MASTROS SIMPLES PARA DUAS DESCIDA 1 1/2".</v>
      </c>
      <c r="D764" s="405"/>
      <c r="E764" s="405"/>
      <c r="F764" s="405"/>
      <c r="G764" s="405"/>
      <c r="H764" s="406"/>
    </row>
    <row r="765" spans="1:8">
      <c r="A765" s="394"/>
      <c r="B765" s="396"/>
      <c r="C765" s="100" t="s">
        <v>229</v>
      </c>
      <c r="D765" s="102" t="str">
        <f>'PLANILHA ORÇAMENTARIA'!E192</f>
        <v>UN.</v>
      </c>
      <c r="E765" s="100"/>
      <c r="F765" s="100"/>
      <c r="G765" s="100"/>
      <c r="H765" s="101"/>
    </row>
    <row r="766" spans="1:8">
      <c r="A766" s="394"/>
      <c r="B766" s="396"/>
      <c r="C766" s="100" t="s">
        <v>231</v>
      </c>
      <c r="D766" s="106">
        <f>'PLANILHA ORÇAMENTARIA'!F192</f>
        <v>30</v>
      </c>
      <c r="E766" s="100"/>
      <c r="F766" s="100"/>
      <c r="G766" s="100"/>
      <c r="H766" s="101"/>
    </row>
    <row r="767" spans="1:8">
      <c r="A767" s="397"/>
      <c r="B767" s="399"/>
      <c r="C767" s="402" t="s">
        <v>239</v>
      </c>
      <c r="D767" s="403"/>
      <c r="E767" s="403"/>
      <c r="F767" s="403"/>
      <c r="G767" s="403"/>
      <c r="H767" s="404"/>
    </row>
    <row r="768" spans="1:8" ht="12" customHeight="1">
      <c r="A768" s="391" t="str">
        <f>'PLANILHA ORÇAMENTARIA'!A193</f>
        <v>16.2.5</v>
      </c>
      <c r="B768" s="393"/>
      <c r="C768" s="405" t="str">
        <f>'PLANILHA ORÇAMENTARIA'!D193</f>
        <v>APARELHO SINALIZADOR DE OBSTÁCULOS COM CÉLULA FOTOELÉTRICA, DUPLO.</v>
      </c>
      <c r="D768" s="405"/>
      <c r="E768" s="405"/>
      <c r="F768" s="405"/>
      <c r="G768" s="405"/>
      <c r="H768" s="406"/>
    </row>
    <row r="769" spans="1:8">
      <c r="A769" s="394"/>
      <c r="B769" s="396"/>
      <c r="C769" s="100" t="s">
        <v>229</v>
      </c>
      <c r="D769" s="102" t="str">
        <f>'PLANILHA ORÇAMENTARIA'!E193</f>
        <v>UN.</v>
      </c>
      <c r="E769" s="100"/>
      <c r="F769" s="100"/>
      <c r="G769" s="100"/>
      <c r="H769" s="101"/>
    </row>
    <row r="770" spans="1:8">
      <c r="A770" s="394"/>
      <c r="B770" s="396"/>
      <c r="C770" s="100" t="s">
        <v>231</v>
      </c>
      <c r="D770" s="106">
        <f>'PLANILHA ORÇAMENTARIA'!F193</f>
        <v>2</v>
      </c>
      <c r="E770" s="100"/>
      <c r="F770" s="100"/>
      <c r="G770" s="100"/>
      <c r="H770" s="101"/>
    </row>
    <row r="771" spans="1:8">
      <c r="A771" s="397"/>
      <c r="B771" s="399"/>
      <c r="C771" s="402" t="s">
        <v>239</v>
      </c>
      <c r="D771" s="403"/>
      <c r="E771" s="403"/>
      <c r="F771" s="403"/>
      <c r="G771" s="403"/>
      <c r="H771" s="404"/>
    </row>
    <row r="772" spans="1:8" ht="12" customHeight="1">
      <c r="A772" s="391" t="str">
        <f>'PLANILHA ORÇAMENTARIA'!A194</f>
        <v>16.2.6</v>
      </c>
      <c r="B772" s="393"/>
      <c r="C772" s="405" t="str">
        <f>'PLANILHA ORÇAMENTARIA'!D194</f>
        <v>ATERRAMENTO COMPLETO PARA PÁRA-RAIOS , COM HASTES DE COBRE COM ALMA DE AÇO TIPO "COPPERWELD.</v>
      </c>
      <c r="D772" s="405"/>
      <c r="E772" s="405"/>
      <c r="F772" s="405"/>
      <c r="G772" s="405"/>
      <c r="H772" s="406"/>
    </row>
    <row r="773" spans="1:8">
      <c r="A773" s="394"/>
      <c r="B773" s="396"/>
      <c r="C773" s="100" t="s">
        <v>229</v>
      </c>
      <c r="D773" s="102" t="str">
        <f>'PLANILHA ORÇAMENTARIA'!E194</f>
        <v>UN.</v>
      </c>
      <c r="E773" s="100"/>
      <c r="F773" s="100"/>
      <c r="G773" s="100"/>
      <c r="H773" s="101"/>
    </row>
    <row r="774" spans="1:8">
      <c r="A774" s="394"/>
      <c r="B774" s="396"/>
      <c r="C774" s="100" t="s">
        <v>231</v>
      </c>
      <c r="D774" s="106">
        <f>'PLANILHA ORÇAMENTARIA'!F194</f>
        <v>2</v>
      </c>
      <c r="E774" s="100"/>
      <c r="F774" s="100"/>
      <c r="G774" s="100"/>
      <c r="H774" s="101"/>
    </row>
    <row r="775" spans="1:8">
      <c r="A775" s="397"/>
      <c r="B775" s="399"/>
      <c r="C775" s="402" t="s">
        <v>239</v>
      </c>
      <c r="D775" s="403"/>
      <c r="E775" s="403"/>
      <c r="F775" s="403"/>
      <c r="G775" s="403"/>
      <c r="H775" s="404"/>
    </row>
    <row r="776" spans="1:8" ht="12" customHeight="1">
      <c r="A776" s="391" t="str">
        <f>'PLANILHA ORÇAMENTARIA'!A195</f>
        <v>16.2.7</v>
      </c>
      <c r="B776" s="393"/>
      <c r="C776" s="405" t="str">
        <f>'PLANILHA ORÇAMENTARIA'!D195</f>
        <v>PROTEÇÃO DA CORDOALHA DO PÁRA-RAIO COM TUBO DE PVC RÍGIDO, Ø 50 MM (2"), COMPRIMENTO 3,00 M.</v>
      </c>
      <c r="D776" s="405"/>
      <c r="E776" s="405"/>
      <c r="F776" s="405"/>
      <c r="G776" s="405"/>
      <c r="H776" s="406"/>
    </row>
    <row r="777" spans="1:8">
      <c r="A777" s="394"/>
      <c r="B777" s="396"/>
      <c r="C777" s="100" t="s">
        <v>229</v>
      </c>
      <c r="D777" s="102" t="str">
        <f>'PLANILHA ORÇAMENTARIA'!E195</f>
        <v>UN.</v>
      </c>
      <c r="E777" s="100"/>
      <c r="F777" s="100"/>
      <c r="G777" s="100"/>
      <c r="H777" s="101"/>
    </row>
    <row r="778" spans="1:8">
      <c r="A778" s="394"/>
      <c r="B778" s="396"/>
      <c r="C778" s="100" t="s">
        <v>231</v>
      </c>
      <c r="D778" s="106">
        <f>'PLANILHA ORÇAMENTARIA'!F195</f>
        <v>20</v>
      </c>
      <c r="E778" s="100"/>
      <c r="F778" s="100"/>
      <c r="G778" s="100"/>
      <c r="H778" s="101"/>
    </row>
    <row r="779" spans="1:8">
      <c r="A779" s="397"/>
      <c r="B779" s="399"/>
      <c r="C779" s="402" t="s">
        <v>239</v>
      </c>
      <c r="D779" s="403"/>
      <c r="E779" s="403"/>
      <c r="F779" s="403"/>
      <c r="G779" s="403"/>
      <c r="H779" s="404"/>
    </row>
    <row r="780" spans="1:8">
      <c r="A780" s="375">
        <f>'PLANILHA ORÇAMENTARIA'!A197</f>
        <v>17</v>
      </c>
      <c r="B780" s="375"/>
      <c r="C780" s="376" t="str">
        <f>'PLANILHA ORÇAMENTARIA'!D197</f>
        <v>SERVIÇOS FINAIS</v>
      </c>
      <c r="D780" s="376"/>
      <c r="E780" s="376"/>
      <c r="F780" s="376"/>
      <c r="G780" s="376"/>
      <c r="H780" s="376"/>
    </row>
    <row r="781" spans="1:8" ht="12" customHeight="1">
      <c r="A781" s="391" t="str">
        <f>'PLANILHA ORÇAMENTARIA'!A198</f>
        <v>17.1</v>
      </c>
      <c r="B781" s="393"/>
      <c r="C781" s="411" t="str">
        <f>'PLANILHA ORÇAMENTARIA'!D198</f>
        <v>LIMPEZA FINAL PARA ENTREGA DA OBRA</v>
      </c>
      <c r="D781" s="405"/>
      <c r="E781" s="405"/>
      <c r="F781" s="405"/>
      <c r="G781" s="405"/>
      <c r="H781" s="406"/>
    </row>
    <row r="782" spans="1:8">
      <c r="A782" s="394"/>
      <c r="B782" s="396"/>
      <c r="C782" s="100" t="s">
        <v>229</v>
      </c>
      <c r="D782" s="102" t="str">
        <f>'PLANILHA ORÇAMENTARIA'!E198</f>
        <v>m²</v>
      </c>
      <c r="E782" s="100"/>
      <c r="F782" s="100"/>
      <c r="G782" s="100"/>
      <c r="H782" s="101"/>
    </row>
    <row r="783" spans="1:8">
      <c r="A783" s="394"/>
      <c r="B783" s="396"/>
      <c r="C783" s="100" t="s">
        <v>231</v>
      </c>
      <c r="D783" s="106">
        <f>'PLANILHA ORÇAMENTARIA'!F198</f>
        <v>1048.3</v>
      </c>
      <c r="E783" s="100"/>
      <c r="F783" s="100"/>
      <c r="G783" s="100"/>
      <c r="H783" s="101"/>
    </row>
    <row r="784" spans="1:8">
      <c r="A784" s="397"/>
      <c r="B784" s="399"/>
      <c r="C784" s="402" t="s">
        <v>238</v>
      </c>
      <c r="D784" s="403"/>
      <c r="E784" s="403"/>
      <c r="F784" s="403"/>
      <c r="G784" s="403"/>
      <c r="H784" s="404"/>
    </row>
    <row r="786" spans="1:8">
      <c r="A786" s="391"/>
      <c r="B786" s="392"/>
      <c r="C786" s="392"/>
      <c r="D786" s="392"/>
      <c r="E786" s="392"/>
      <c r="F786" s="392"/>
      <c r="G786" s="392"/>
      <c r="H786" s="393"/>
    </row>
    <row r="787" spans="1:8">
      <c r="A787" s="394"/>
      <c r="B787" s="395"/>
      <c r="C787" s="395"/>
      <c r="D787" s="395"/>
      <c r="E787" s="395"/>
      <c r="F787" s="395"/>
      <c r="G787" s="395"/>
      <c r="H787" s="396"/>
    </row>
    <row r="788" spans="1:8">
      <c r="A788" s="394"/>
      <c r="B788" s="395"/>
      <c r="C788" s="395"/>
      <c r="D788" s="395"/>
      <c r="E788" s="395"/>
      <c r="F788" s="395"/>
      <c r="G788" s="395"/>
      <c r="H788" s="396"/>
    </row>
    <row r="789" spans="1:8">
      <c r="A789" s="394"/>
      <c r="B789" s="395"/>
      <c r="C789" s="395"/>
      <c r="D789" s="395"/>
      <c r="E789" s="395"/>
      <c r="F789" s="395"/>
      <c r="G789" s="395"/>
      <c r="H789" s="396"/>
    </row>
    <row r="790" spans="1:8">
      <c r="A790" s="394"/>
      <c r="B790" s="395"/>
      <c r="C790" s="395"/>
      <c r="D790" s="395"/>
      <c r="E790" s="395"/>
      <c r="F790" s="395"/>
      <c r="G790" s="395"/>
      <c r="H790" s="396"/>
    </row>
    <row r="791" spans="1:8">
      <c r="A791" s="394"/>
      <c r="B791" s="395"/>
      <c r="C791" s="395"/>
      <c r="D791" s="395"/>
      <c r="E791" s="395"/>
      <c r="F791" s="395"/>
      <c r="G791" s="395"/>
      <c r="H791" s="396"/>
    </row>
    <row r="792" spans="1:8">
      <c r="A792" s="394"/>
      <c r="B792" s="395"/>
      <c r="C792" s="395"/>
      <c r="D792" s="395"/>
      <c r="E792" s="395"/>
      <c r="F792" s="395"/>
      <c r="G792" s="395"/>
      <c r="H792" s="396"/>
    </row>
    <row r="793" spans="1:8">
      <c r="A793" s="394"/>
      <c r="B793" s="395"/>
      <c r="C793" s="395"/>
      <c r="D793" s="395"/>
      <c r="E793" s="395"/>
      <c r="F793" s="395"/>
      <c r="G793" s="395"/>
      <c r="H793" s="396"/>
    </row>
    <row r="794" spans="1:8">
      <c r="A794" s="394"/>
      <c r="B794" s="395"/>
      <c r="C794" s="395"/>
      <c r="D794" s="395"/>
      <c r="E794" s="395"/>
      <c r="F794" s="395"/>
      <c r="G794" s="395"/>
      <c r="H794" s="396"/>
    </row>
    <row r="795" spans="1:8">
      <c r="A795" s="394"/>
      <c r="B795" s="395"/>
      <c r="C795" s="395"/>
      <c r="D795" s="395"/>
      <c r="E795" s="395"/>
      <c r="F795" s="395"/>
      <c r="G795" s="395"/>
      <c r="H795" s="396"/>
    </row>
    <row r="796" spans="1:8">
      <c r="A796" s="394"/>
      <c r="B796" s="395"/>
      <c r="C796" s="395"/>
      <c r="D796" s="395"/>
      <c r="E796" s="395"/>
      <c r="F796" s="395"/>
      <c r="G796" s="395"/>
      <c r="H796" s="396"/>
    </row>
    <row r="797" spans="1:8">
      <c r="A797" s="397"/>
      <c r="B797" s="398"/>
      <c r="C797" s="398"/>
      <c r="D797" s="398"/>
      <c r="E797" s="398"/>
      <c r="F797" s="398"/>
      <c r="G797" s="398"/>
      <c r="H797" s="399"/>
    </row>
  </sheetData>
  <mergeCells count="634">
    <mergeCell ref="A1:H5"/>
    <mergeCell ref="A6:H6"/>
    <mergeCell ref="A8:D8"/>
    <mergeCell ref="A7:H7"/>
    <mergeCell ref="C304:H304"/>
    <mergeCell ref="C303:H303"/>
    <mergeCell ref="C302:H302"/>
    <mergeCell ref="C300:H300"/>
    <mergeCell ref="C301:H301"/>
    <mergeCell ref="C18:D18"/>
    <mergeCell ref="A14:B18"/>
    <mergeCell ref="A12:B12"/>
    <mergeCell ref="C12:H12"/>
    <mergeCell ref="A13:B13"/>
    <mergeCell ref="C13:H13"/>
    <mergeCell ref="C14:H15"/>
    <mergeCell ref="C47:H47"/>
    <mergeCell ref="C51:H51"/>
    <mergeCell ref="C36:F36"/>
    <mergeCell ref="C39:H39"/>
    <mergeCell ref="C40:H40"/>
    <mergeCell ref="A44:B47"/>
    <mergeCell ref="C44:H44"/>
    <mergeCell ref="A48:B51"/>
    <mergeCell ref="C310:H310"/>
    <mergeCell ref="C309:H309"/>
    <mergeCell ref="C293:H293"/>
    <mergeCell ref="C294:H294"/>
    <mergeCell ref="A19:B22"/>
    <mergeCell ref="C19:H19"/>
    <mergeCell ref="A23:B26"/>
    <mergeCell ref="C23:H23"/>
    <mergeCell ref="C32:D32"/>
    <mergeCell ref="C35:H35"/>
    <mergeCell ref="A32:B35"/>
    <mergeCell ref="A36:B39"/>
    <mergeCell ref="C22:H22"/>
    <mergeCell ref="C26:H26"/>
    <mergeCell ref="A27:B27"/>
    <mergeCell ref="C27:H27"/>
    <mergeCell ref="A28:B31"/>
    <mergeCell ref="C28:H28"/>
    <mergeCell ref="A52:B52"/>
    <mergeCell ref="C52:H52"/>
    <mergeCell ref="A53:B53"/>
    <mergeCell ref="C53:H53"/>
    <mergeCell ref="C31:H31"/>
    <mergeCell ref="C43:H43"/>
    <mergeCell ref="C48:H48"/>
    <mergeCell ref="A40:B43"/>
    <mergeCell ref="A58:B61"/>
    <mergeCell ref="C58:H58"/>
    <mergeCell ref="C61:H61"/>
    <mergeCell ref="A62:B65"/>
    <mergeCell ref="C62:H62"/>
    <mergeCell ref="C65:H65"/>
    <mergeCell ref="A54:B57"/>
    <mergeCell ref="C54:H54"/>
    <mergeCell ref="C57:H57"/>
    <mergeCell ref="A66:B66"/>
    <mergeCell ref="C66:H66"/>
    <mergeCell ref="A75:B78"/>
    <mergeCell ref="C75:H75"/>
    <mergeCell ref="C78:H78"/>
    <mergeCell ref="C74:H74"/>
    <mergeCell ref="C67:D67"/>
    <mergeCell ref="A67:B70"/>
    <mergeCell ref="C71:D71"/>
    <mergeCell ref="A71:B74"/>
    <mergeCell ref="C70:H70"/>
    <mergeCell ref="A85:B85"/>
    <mergeCell ref="C85:H85"/>
    <mergeCell ref="A86:B89"/>
    <mergeCell ref="C86:H86"/>
    <mergeCell ref="C89:H89"/>
    <mergeCell ref="A81:B84"/>
    <mergeCell ref="C81:H81"/>
    <mergeCell ref="C84:H84"/>
    <mergeCell ref="A79:B79"/>
    <mergeCell ref="C79:H79"/>
    <mergeCell ref="A80:B80"/>
    <mergeCell ref="C80:H80"/>
    <mergeCell ref="A95:B98"/>
    <mergeCell ref="C95:H95"/>
    <mergeCell ref="C98:H98"/>
    <mergeCell ref="A99:B102"/>
    <mergeCell ref="C99:H99"/>
    <mergeCell ref="C102:H102"/>
    <mergeCell ref="A90:B90"/>
    <mergeCell ref="C90:H90"/>
    <mergeCell ref="A91:B94"/>
    <mergeCell ref="C91:H91"/>
    <mergeCell ref="C94:H94"/>
    <mergeCell ref="C111:H111"/>
    <mergeCell ref="A115:B115"/>
    <mergeCell ref="C115:H115"/>
    <mergeCell ref="A116:B116"/>
    <mergeCell ref="C116:H116"/>
    <mergeCell ref="A103:B106"/>
    <mergeCell ref="C103:H103"/>
    <mergeCell ref="C106:H106"/>
    <mergeCell ref="C107:H107"/>
    <mergeCell ref="C110:H110"/>
    <mergeCell ref="A107:B114"/>
    <mergeCell ref="C112:H112"/>
    <mergeCell ref="C113:H113"/>
    <mergeCell ref="A156:B160"/>
    <mergeCell ref="C156:H157"/>
    <mergeCell ref="C160:H160"/>
    <mergeCell ref="A161:B164"/>
    <mergeCell ref="C161:H161"/>
    <mergeCell ref="C164:H164"/>
    <mergeCell ref="A165:B168"/>
    <mergeCell ref="C165:H165"/>
    <mergeCell ref="C168:H168"/>
    <mergeCell ref="A217:B220"/>
    <mergeCell ref="C217:H217"/>
    <mergeCell ref="C220:H220"/>
    <mergeCell ref="A221:B227"/>
    <mergeCell ref="C224:H224"/>
    <mergeCell ref="C225:H225"/>
    <mergeCell ref="C194:H194"/>
    <mergeCell ref="A189:B189"/>
    <mergeCell ref="C189:H189"/>
    <mergeCell ref="A190:B193"/>
    <mergeCell ref="C190:H190"/>
    <mergeCell ref="C193:H193"/>
    <mergeCell ref="C198:H198"/>
    <mergeCell ref="C197:H197"/>
    <mergeCell ref="C226:H226"/>
    <mergeCell ref="C221:H221"/>
    <mergeCell ref="A200:B200"/>
    <mergeCell ref="C200:H200"/>
    <mergeCell ref="C201:H201"/>
    <mergeCell ref="C204:H204"/>
    <mergeCell ref="C205:H205"/>
    <mergeCell ref="C208:H208"/>
    <mergeCell ref="C215:H215"/>
    <mergeCell ref="C214:H214"/>
    <mergeCell ref="A260:B263"/>
    <mergeCell ref="C260:H260"/>
    <mergeCell ref="C263:H263"/>
    <mergeCell ref="A228:B228"/>
    <mergeCell ref="C228:H228"/>
    <mergeCell ref="A246:B250"/>
    <mergeCell ref="C246:H247"/>
    <mergeCell ref="C250:H250"/>
    <mergeCell ref="A229:B232"/>
    <mergeCell ref="C229:H229"/>
    <mergeCell ref="C232:H232"/>
    <mergeCell ref="A233:B237"/>
    <mergeCell ref="C233:H234"/>
    <mergeCell ref="C237:H237"/>
    <mergeCell ref="A238:B241"/>
    <mergeCell ref="C241:H241"/>
    <mergeCell ref="A242:B245"/>
    <mergeCell ref="C242:H242"/>
    <mergeCell ref="C245:H245"/>
    <mergeCell ref="A256:B259"/>
    <mergeCell ref="C256:H256"/>
    <mergeCell ref="C259:H259"/>
    <mergeCell ref="A264:B267"/>
    <mergeCell ref="C264:H264"/>
    <mergeCell ref="C267:H267"/>
    <mergeCell ref="C287:H287"/>
    <mergeCell ref="C285:H285"/>
    <mergeCell ref="A268:B271"/>
    <mergeCell ref="C268:H268"/>
    <mergeCell ref="C271:H271"/>
    <mergeCell ref="A272:B275"/>
    <mergeCell ref="C272:H272"/>
    <mergeCell ref="C275:H275"/>
    <mergeCell ref="A280:B280"/>
    <mergeCell ref="C280:H280"/>
    <mergeCell ref="A281:B286"/>
    <mergeCell ref="C281:H281"/>
    <mergeCell ref="C284:H284"/>
    <mergeCell ref="A287:B296"/>
    <mergeCell ref="C290:H290"/>
    <mergeCell ref="C291:H291"/>
    <mergeCell ref="C292:H292"/>
    <mergeCell ref="C295:H295"/>
    <mergeCell ref="A276:B279"/>
    <mergeCell ref="C276:H276"/>
    <mergeCell ref="C279:H279"/>
    <mergeCell ref="C342:H342"/>
    <mergeCell ref="C349:H349"/>
    <mergeCell ref="C329:H329"/>
    <mergeCell ref="C343:H343"/>
    <mergeCell ref="C361:H361"/>
    <mergeCell ref="C360:H360"/>
    <mergeCell ref="C337:H337"/>
    <mergeCell ref="A319:B328"/>
    <mergeCell ref="C327:H327"/>
    <mergeCell ref="C325:H325"/>
    <mergeCell ref="A345:B345"/>
    <mergeCell ref="C345:H345"/>
    <mergeCell ref="C391:H391"/>
    <mergeCell ref="A346:B349"/>
    <mergeCell ref="D347:H347"/>
    <mergeCell ref="D348:H348"/>
    <mergeCell ref="A350:B356"/>
    <mergeCell ref="D351:H351"/>
    <mergeCell ref="D352:H352"/>
    <mergeCell ref="C354:H354"/>
    <mergeCell ref="C355:H355"/>
    <mergeCell ref="A357:B360"/>
    <mergeCell ref="C353:H353"/>
    <mergeCell ref="C364:H364"/>
    <mergeCell ref="C357:H357"/>
    <mergeCell ref="A361:B364"/>
    <mergeCell ref="A365:B368"/>
    <mergeCell ref="C365:H365"/>
    <mergeCell ref="C368:H368"/>
    <mergeCell ref="C350:H350"/>
    <mergeCell ref="C346:H346"/>
    <mergeCell ref="A369:B372"/>
    <mergeCell ref="C369:H369"/>
    <mergeCell ref="C372:H372"/>
    <mergeCell ref="A373:B376"/>
    <mergeCell ref="C373:H373"/>
    <mergeCell ref="A524:B524"/>
    <mergeCell ref="C524:H524"/>
    <mergeCell ref="A525:B525"/>
    <mergeCell ref="C525:H525"/>
    <mergeCell ref="C478:H478"/>
    <mergeCell ref="C481:H481"/>
    <mergeCell ref="C482:H482"/>
    <mergeCell ref="A473:B498"/>
    <mergeCell ref="C476:H476"/>
    <mergeCell ref="C479:H479"/>
    <mergeCell ref="C480:H480"/>
    <mergeCell ref="C483:H483"/>
    <mergeCell ref="C484:H484"/>
    <mergeCell ref="C487:H487"/>
    <mergeCell ref="C488:H488"/>
    <mergeCell ref="C490:H490"/>
    <mergeCell ref="C491:H491"/>
    <mergeCell ref="C492:H492"/>
    <mergeCell ref="C477:H477"/>
    <mergeCell ref="A499:B509"/>
    <mergeCell ref="A517:B523"/>
    <mergeCell ref="C520:H520"/>
    <mergeCell ref="C521:H521"/>
    <mergeCell ref="C522:H522"/>
    <mergeCell ref="A542:B545"/>
    <mergeCell ref="C542:H542"/>
    <mergeCell ref="C545:H545"/>
    <mergeCell ref="A530:B533"/>
    <mergeCell ref="C530:H530"/>
    <mergeCell ref="C533:H533"/>
    <mergeCell ref="A534:B537"/>
    <mergeCell ref="C534:H534"/>
    <mergeCell ref="C537:H537"/>
    <mergeCell ref="A538:B541"/>
    <mergeCell ref="A572:B576"/>
    <mergeCell ref="C572:H573"/>
    <mergeCell ref="C576:H576"/>
    <mergeCell ref="A585:B588"/>
    <mergeCell ref="C585:H585"/>
    <mergeCell ref="C588:H588"/>
    <mergeCell ref="A577:B580"/>
    <mergeCell ref="C577:H577"/>
    <mergeCell ref="C580:H580"/>
    <mergeCell ref="A581:B584"/>
    <mergeCell ref="A598:B601"/>
    <mergeCell ref="C598:H598"/>
    <mergeCell ref="C601:H601"/>
    <mergeCell ref="A602:B605"/>
    <mergeCell ref="C602:H602"/>
    <mergeCell ref="C605:H605"/>
    <mergeCell ref="A589:B589"/>
    <mergeCell ref="C589:H589"/>
    <mergeCell ref="A590:B593"/>
    <mergeCell ref="C590:H590"/>
    <mergeCell ref="C593:H593"/>
    <mergeCell ref="A594:B597"/>
    <mergeCell ref="C594:H594"/>
    <mergeCell ref="C597:H597"/>
    <mergeCell ref="A615:B618"/>
    <mergeCell ref="C615:H615"/>
    <mergeCell ref="C618:H618"/>
    <mergeCell ref="A619:B622"/>
    <mergeCell ref="C619:H619"/>
    <mergeCell ref="C622:H622"/>
    <mergeCell ref="A606:B609"/>
    <mergeCell ref="C606:H606"/>
    <mergeCell ref="C609:H609"/>
    <mergeCell ref="A610:B614"/>
    <mergeCell ref="C610:H611"/>
    <mergeCell ref="C614:H614"/>
    <mergeCell ref="A623:B626"/>
    <mergeCell ref="C623:H623"/>
    <mergeCell ref="C626:H626"/>
    <mergeCell ref="A627:B627"/>
    <mergeCell ref="C627:H627"/>
    <mergeCell ref="A628:B632"/>
    <mergeCell ref="C631:H631"/>
    <mergeCell ref="A633:B638"/>
    <mergeCell ref="C633:H633"/>
    <mergeCell ref="C636:H636"/>
    <mergeCell ref="A639:B643"/>
    <mergeCell ref="C639:H640"/>
    <mergeCell ref="C643:H643"/>
    <mergeCell ref="A644:B648"/>
    <mergeCell ref="C644:H645"/>
    <mergeCell ref="C648:H648"/>
    <mergeCell ref="A649:B652"/>
    <mergeCell ref="C652:H652"/>
    <mergeCell ref="A653:B656"/>
    <mergeCell ref="C653:H653"/>
    <mergeCell ref="C656:H656"/>
    <mergeCell ref="A657:B660"/>
    <mergeCell ref="C657:H657"/>
    <mergeCell ref="A661:B665"/>
    <mergeCell ref="C661:H662"/>
    <mergeCell ref="C665:H665"/>
    <mergeCell ref="A666:B670"/>
    <mergeCell ref="C666:H667"/>
    <mergeCell ref="C670:H670"/>
    <mergeCell ref="A671:B675"/>
    <mergeCell ref="C671:H672"/>
    <mergeCell ref="C675:H675"/>
    <mergeCell ref="A685:B688"/>
    <mergeCell ref="C685:H685"/>
    <mergeCell ref="C688:H688"/>
    <mergeCell ref="A689:B692"/>
    <mergeCell ref="C689:H689"/>
    <mergeCell ref="C692:H692"/>
    <mergeCell ref="C680:H680"/>
    <mergeCell ref="A681:B684"/>
    <mergeCell ref="C681:H681"/>
    <mergeCell ref="C684:H684"/>
    <mergeCell ref="A676:B680"/>
    <mergeCell ref="C676:H677"/>
    <mergeCell ref="A706:B709"/>
    <mergeCell ref="C706:H706"/>
    <mergeCell ref="C709:H709"/>
    <mergeCell ref="A702:B705"/>
    <mergeCell ref="C702:H702"/>
    <mergeCell ref="C705:H705"/>
    <mergeCell ref="A701:B701"/>
    <mergeCell ref="C701:H701"/>
    <mergeCell ref="C693:H693"/>
    <mergeCell ref="C696:H696"/>
    <mergeCell ref="A693:B700"/>
    <mergeCell ref="C697:H697"/>
    <mergeCell ref="C698:H698"/>
    <mergeCell ref="C699:H699"/>
    <mergeCell ref="A735:B738"/>
    <mergeCell ref="C735:H735"/>
    <mergeCell ref="C738:H738"/>
    <mergeCell ref="A743:B746"/>
    <mergeCell ref="C743:H743"/>
    <mergeCell ref="C746:H746"/>
    <mergeCell ref="A739:B742"/>
    <mergeCell ref="C755:H755"/>
    <mergeCell ref="C739:H739"/>
    <mergeCell ref="C742:H742"/>
    <mergeCell ref="A772:B775"/>
    <mergeCell ref="C772:H772"/>
    <mergeCell ref="C775:H775"/>
    <mergeCell ref="A776:B779"/>
    <mergeCell ref="C776:H776"/>
    <mergeCell ref="C779:H779"/>
    <mergeCell ref="A781:B784"/>
    <mergeCell ref="C781:H781"/>
    <mergeCell ref="C784:H784"/>
    <mergeCell ref="A780:B780"/>
    <mergeCell ref="C780:H780"/>
    <mergeCell ref="C506:H506"/>
    <mergeCell ref="C507:H507"/>
    <mergeCell ref="C508:H508"/>
    <mergeCell ref="C517:H517"/>
    <mergeCell ref="C455:H455"/>
    <mergeCell ref="C451:H451"/>
    <mergeCell ref="A768:B771"/>
    <mergeCell ref="C768:H768"/>
    <mergeCell ref="C771:H771"/>
    <mergeCell ref="A756:B759"/>
    <mergeCell ref="C756:H756"/>
    <mergeCell ref="C759:H759"/>
    <mergeCell ref="A760:B763"/>
    <mergeCell ref="C760:H760"/>
    <mergeCell ref="C763:H763"/>
    <mergeCell ref="A764:B767"/>
    <mergeCell ref="C764:H764"/>
    <mergeCell ref="C767:H767"/>
    <mergeCell ref="A752:B755"/>
    <mergeCell ref="C752:H752"/>
    <mergeCell ref="A751:B751"/>
    <mergeCell ref="C751:H751"/>
    <mergeCell ref="A747:B750"/>
    <mergeCell ref="C747:H747"/>
    <mergeCell ref="C494:H494"/>
    <mergeCell ref="C495:H495"/>
    <mergeCell ref="C496:H496"/>
    <mergeCell ref="C497:H497"/>
    <mergeCell ref="C499:H499"/>
    <mergeCell ref="C502:H502"/>
    <mergeCell ref="C503:H503"/>
    <mergeCell ref="C504:H504"/>
    <mergeCell ref="C505:H505"/>
    <mergeCell ref="C730:H730"/>
    <mergeCell ref="C550:H550"/>
    <mergeCell ref="C721:H721"/>
    <mergeCell ref="C722:H722"/>
    <mergeCell ref="C723:H723"/>
    <mergeCell ref="C710:H710"/>
    <mergeCell ref="C713:H713"/>
    <mergeCell ref="C714:H714"/>
    <mergeCell ref="C717:H717"/>
    <mergeCell ref="C660:H660"/>
    <mergeCell ref="C649:H649"/>
    <mergeCell ref="C637:H637"/>
    <mergeCell ref="C563:H563"/>
    <mergeCell ref="C564:H564"/>
    <mergeCell ref="C553:H553"/>
    <mergeCell ref="C568:H568"/>
    <mergeCell ref="C571:H571"/>
    <mergeCell ref="C581:H581"/>
    <mergeCell ref="C584:H584"/>
    <mergeCell ref="C628:H628"/>
    <mergeCell ref="C727:H727"/>
    <mergeCell ref="A568:B571"/>
    <mergeCell ref="C313:H313"/>
    <mergeCell ref="C139:H139"/>
    <mergeCell ref="A727:B730"/>
    <mergeCell ref="A731:B734"/>
    <mergeCell ref="C731:H731"/>
    <mergeCell ref="C734:H734"/>
    <mergeCell ref="A718:B721"/>
    <mergeCell ref="C718:H718"/>
    <mergeCell ref="C238:H238"/>
    <mergeCell ref="C324:H324"/>
    <mergeCell ref="C323:H323"/>
    <mergeCell ref="C322:H322"/>
    <mergeCell ref="C319:H319"/>
    <mergeCell ref="C473:H473"/>
    <mergeCell ref="C326:H326"/>
    <mergeCell ref="A722:B722"/>
    <mergeCell ref="A710:B713"/>
    <mergeCell ref="A714:B717"/>
    <mergeCell ref="A251:B255"/>
    <mergeCell ref="C251:H252"/>
    <mergeCell ref="C255:H255"/>
    <mergeCell ref="C144:H144"/>
    <mergeCell ref="C209:H209"/>
    <mergeCell ref="A786:H797"/>
    <mergeCell ref="C538:H538"/>
    <mergeCell ref="C541:H541"/>
    <mergeCell ref="A526:B529"/>
    <mergeCell ref="C526:H526"/>
    <mergeCell ref="C529:H529"/>
    <mergeCell ref="A723:B726"/>
    <mergeCell ref="C726:H726"/>
    <mergeCell ref="A560:B563"/>
    <mergeCell ref="A564:B567"/>
    <mergeCell ref="C567:H567"/>
    <mergeCell ref="A554:B554"/>
    <mergeCell ref="C554:H554"/>
    <mergeCell ref="A555:B555"/>
    <mergeCell ref="C555:H555"/>
    <mergeCell ref="A556:B559"/>
    <mergeCell ref="C556:H556"/>
    <mergeCell ref="C559:H559"/>
    <mergeCell ref="A546:B549"/>
    <mergeCell ref="C546:H546"/>
    <mergeCell ref="C549:H549"/>
    <mergeCell ref="A550:B553"/>
    <mergeCell ref="C560:H560"/>
    <mergeCell ref="C750:H750"/>
    <mergeCell ref="A117:B126"/>
    <mergeCell ref="A127:B138"/>
    <mergeCell ref="C131:H131"/>
    <mergeCell ref="C132:H132"/>
    <mergeCell ref="C133:H133"/>
    <mergeCell ref="C134:H134"/>
    <mergeCell ref="C135:H135"/>
    <mergeCell ref="C142:H142"/>
    <mergeCell ref="C143:H143"/>
    <mergeCell ref="A139:B145"/>
    <mergeCell ref="C124:H124"/>
    <mergeCell ref="C125:H125"/>
    <mergeCell ref="C127:H127"/>
    <mergeCell ref="C130:H130"/>
    <mergeCell ref="C117:H117"/>
    <mergeCell ref="C120:H120"/>
    <mergeCell ref="C121:H121"/>
    <mergeCell ref="C122:H122"/>
    <mergeCell ref="C123:H123"/>
    <mergeCell ref="C136:H136"/>
    <mergeCell ref="C137:H137"/>
    <mergeCell ref="C212:H212"/>
    <mergeCell ref="C174:H174"/>
    <mergeCell ref="C175:H176"/>
    <mergeCell ref="C179:H179"/>
    <mergeCell ref="C146:H146"/>
    <mergeCell ref="C147:H147"/>
    <mergeCell ref="C169:H170"/>
    <mergeCell ref="C180:H180"/>
    <mergeCell ref="C181:H181"/>
    <mergeCell ref="C182:H182"/>
    <mergeCell ref="C185:H185"/>
    <mergeCell ref="C173:H173"/>
    <mergeCell ref="A148:B155"/>
    <mergeCell ref="C148:H148"/>
    <mergeCell ref="D149:H149"/>
    <mergeCell ref="D150:H150"/>
    <mergeCell ref="C151:H151"/>
    <mergeCell ref="C152:H152"/>
    <mergeCell ref="C153:H153"/>
    <mergeCell ref="C154:H154"/>
    <mergeCell ref="A146:B146"/>
    <mergeCell ref="A147:B147"/>
    <mergeCell ref="A174:B174"/>
    <mergeCell ref="A169:B173"/>
    <mergeCell ref="C183:H183"/>
    <mergeCell ref="C213:H213"/>
    <mergeCell ref="A297:B305"/>
    <mergeCell ref="C297:H297"/>
    <mergeCell ref="A306:B309"/>
    <mergeCell ref="C306:H306"/>
    <mergeCell ref="A310:B318"/>
    <mergeCell ref="C314:H314"/>
    <mergeCell ref="C315:H315"/>
    <mergeCell ref="C316:H316"/>
    <mergeCell ref="C317:H317"/>
    <mergeCell ref="A175:B184"/>
    <mergeCell ref="A185:B188"/>
    <mergeCell ref="C188:H188"/>
    <mergeCell ref="A194:B199"/>
    <mergeCell ref="A201:B216"/>
    <mergeCell ref="D202:H202"/>
    <mergeCell ref="D203:H203"/>
    <mergeCell ref="C206:H206"/>
    <mergeCell ref="C207:H207"/>
    <mergeCell ref="C210:H210"/>
    <mergeCell ref="C211:H211"/>
    <mergeCell ref="C376:H376"/>
    <mergeCell ref="A387:B390"/>
    <mergeCell ref="C387:H387"/>
    <mergeCell ref="C390:H390"/>
    <mergeCell ref="A377:B380"/>
    <mergeCell ref="C377:H377"/>
    <mergeCell ref="C380:H380"/>
    <mergeCell ref="A381:B381"/>
    <mergeCell ref="C381:H381"/>
    <mergeCell ref="A382:B386"/>
    <mergeCell ref="C382:H383"/>
    <mergeCell ref="C386:H386"/>
    <mergeCell ref="A391:B394"/>
    <mergeCell ref="C394:H394"/>
    <mergeCell ref="A395:B398"/>
    <mergeCell ref="C395:H395"/>
    <mergeCell ref="C398:H398"/>
    <mergeCell ref="A399:B402"/>
    <mergeCell ref="C399:H399"/>
    <mergeCell ref="C402:H402"/>
    <mergeCell ref="A430:B437"/>
    <mergeCell ref="C421:H421"/>
    <mergeCell ref="C426:H426"/>
    <mergeCell ref="C429:H429"/>
    <mergeCell ref="A426:B429"/>
    <mergeCell ref="C423:H423"/>
    <mergeCell ref="A403:B403"/>
    <mergeCell ref="C403:H403"/>
    <mergeCell ref="C430:H430"/>
    <mergeCell ref="C433:H433"/>
    <mergeCell ref="C434:H434"/>
    <mergeCell ref="C435:H435"/>
    <mergeCell ref="C436:H436"/>
    <mergeCell ref="C422:H422"/>
    <mergeCell ref="C424:H424"/>
    <mergeCell ref="C416:H416"/>
    <mergeCell ref="C418:H418"/>
    <mergeCell ref="C419:H419"/>
    <mergeCell ref="C412:H412"/>
    <mergeCell ref="C413:H413"/>
    <mergeCell ref="C414:H414"/>
    <mergeCell ref="C415:H415"/>
    <mergeCell ref="C407:H407"/>
    <mergeCell ref="C408:H408"/>
    <mergeCell ref="C409:H409"/>
    <mergeCell ref="C410:H410"/>
    <mergeCell ref="C411:H411"/>
    <mergeCell ref="C420:H420"/>
    <mergeCell ref="C493:H493"/>
    <mergeCell ref="A438:B441"/>
    <mergeCell ref="A442:B445"/>
    <mergeCell ref="A446:B468"/>
    <mergeCell ref="C450:H450"/>
    <mergeCell ref="C456:H456"/>
    <mergeCell ref="C457:H457"/>
    <mergeCell ref="C461:H461"/>
    <mergeCell ref="C462:H462"/>
    <mergeCell ref="C441:H441"/>
    <mergeCell ref="C442:H442"/>
    <mergeCell ref="C454:H454"/>
    <mergeCell ref="C453:H453"/>
    <mergeCell ref="C458:H458"/>
    <mergeCell ref="A404:B425"/>
    <mergeCell ref="C452:H452"/>
    <mergeCell ref="C445:H445"/>
    <mergeCell ref="C449:H449"/>
    <mergeCell ref="C459:H459"/>
    <mergeCell ref="C486:H486"/>
    <mergeCell ref="C489:H489"/>
    <mergeCell ref="C404:H404"/>
    <mergeCell ref="C417:H417"/>
    <mergeCell ref="A510:B516"/>
    <mergeCell ref="C510:H510"/>
    <mergeCell ref="C513:H513"/>
    <mergeCell ref="C514:H514"/>
    <mergeCell ref="C515:H515"/>
    <mergeCell ref="A329:B336"/>
    <mergeCell ref="C332:H332"/>
    <mergeCell ref="C333:H333"/>
    <mergeCell ref="C334:H334"/>
    <mergeCell ref="C335:H335"/>
    <mergeCell ref="A337:B344"/>
    <mergeCell ref="C340:H340"/>
    <mergeCell ref="C341:H341"/>
    <mergeCell ref="A469:B472"/>
    <mergeCell ref="C460:H460"/>
    <mergeCell ref="C463:H463"/>
    <mergeCell ref="C472:H472"/>
    <mergeCell ref="C466:H466"/>
    <mergeCell ref="C467:H467"/>
    <mergeCell ref="C469:H469"/>
    <mergeCell ref="C464:H464"/>
    <mergeCell ref="C465:H465"/>
    <mergeCell ref="C446:H446"/>
    <mergeCell ref="C438:H438"/>
  </mergeCells>
  <pageMargins left="0.23622047244094491" right="0.23622047244094491" top="0.31496062992125984" bottom="0.27559055118110237" header="0.31496062992125984" footer="7.874015748031496E-2"/>
  <pageSetup paperSize="9" orientation="landscape"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4" baseType="variant">
      <vt:variant>
        <vt:lpstr>Planilhas</vt:lpstr>
      </vt:variant>
      <vt:variant>
        <vt:i4>3</vt:i4>
      </vt:variant>
      <vt:variant>
        <vt:lpstr>Intervalos Nomeados</vt:lpstr>
      </vt:variant>
      <vt:variant>
        <vt:i4>7</vt:i4>
      </vt:variant>
    </vt:vector>
  </HeadingPairs>
  <TitlesOfParts>
    <vt:vector size="10" baseType="lpstr">
      <vt:lpstr>PLANILHA ORÇAMENTARIA</vt:lpstr>
      <vt:lpstr>CRONOGRAMA</vt:lpstr>
      <vt:lpstr>MEMORIAL DE CALCULO</vt:lpstr>
      <vt:lpstr>'PLANILHA ORÇAMENTARIA'!_FiltrarBancodeDados</vt:lpstr>
      <vt:lpstr>CRONOGRAMA!Area_de_impressao</vt:lpstr>
      <vt:lpstr>'MEMORIAL DE CALCULO'!Area_de_impressao</vt:lpstr>
      <vt:lpstr>'PLANILHA ORÇAMENTARIA'!Area_de_impressao</vt:lpstr>
      <vt:lpstr>CRONOGRAMA!Titulos_de_impressao</vt:lpstr>
      <vt:lpstr>'MEMORIAL DE CALCULO'!Titulos_de_impressao</vt:lpstr>
      <vt:lpstr>'PLANILHA ORÇAMENTARIA'!Titulos_de_impressao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27421740104</dc:creator>
  <dc:description/>
  <cp:lastModifiedBy>Ana Carolina Antunes Pereira</cp:lastModifiedBy>
  <cp:revision>60</cp:revision>
  <cp:lastPrinted>2020-07-16T19:03:13Z</cp:lastPrinted>
  <dcterms:created xsi:type="dcterms:W3CDTF">2012-10-15T18:57:41Z</dcterms:created>
  <dcterms:modified xsi:type="dcterms:W3CDTF">2020-07-16T19:11:05Z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Fnde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